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ENERGY\Access Databases\Pipeline Safety\Reports\Distribution Annual Reports Summary\By year\"/>
    </mc:Choice>
  </mc:AlternateContent>
  <xr:revisionPtr revIDLastSave="0" documentId="13_ncr:1_{170E4DF3-D2B0-41AF-9E48-96D12BE0E69F}" xr6:coauthVersionLast="47" xr6:coauthVersionMax="47" xr10:uidLastSave="{00000000-0000-0000-0000-000000000000}"/>
  <bookViews>
    <workbookView xWindow="-120" yWindow="-120" windowWidth="29040" windowHeight="15720" xr2:uid="{00000000-000D-0000-FFFF-FFFF00000000}"/>
  </bookViews>
  <sheets>
    <sheet name="2025" sheetId="20" r:id="rId1"/>
    <sheet name="2024" sheetId="19" r:id="rId2"/>
    <sheet name="2023" sheetId="18" r:id="rId3"/>
    <sheet name="2022" sheetId="17" r:id="rId4"/>
    <sheet name="2021" sheetId="16" r:id="rId5"/>
    <sheet name="2020" sheetId="15" r:id="rId6"/>
    <sheet name="2019" sheetId="14" r:id="rId7"/>
    <sheet name="2018" sheetId="13" r:id="rId8"/>
    <sheet name="2017" sheetId="12" r:id="rId9"/>
    <sheet name="2016" sheetId="11" r:id="rId10"/>
    <sheet name="2015" sheetId="10" r:id="rId11"/>
    <sheet name="2014" sheetId="9" r:id="rId12"/>
    <sheet name="2013" sheetId="8" r:id="rId13"/>
    <sheet name="2012" sheetId="7" r:id="rId14"/>
    <sheet name="2011" sheetId="6" r:id="rId15"/>
    <sheet name="2010" sheetId="5" r:id="rId16"/>
    <sheet name="2009" sheetId="4" r:id="rId17"/>
    <sheet name="2008" sheetId="3" r:id="rId18"/>
    <sheet name="2007" sheetId="2"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8">'2007'!$A$1:$L$99</definedName>
    <definedName name="_xlnm.Print_Area" localSheetId="17">'2008'!$A$1:$L$99</definedName>
    <definedName name="_xlnm.Print_Area" localSheetId="16">'2009'!$A$1:$L$99</definedName>
    <definedName name="_xlnm.Print_Area" localSheetId="15">'2010'!$A$1:$L$99</definedName>
    <definedName name="_xlnm.Print_Area" localSheetId="14">'2011'!$A$1:$L$99</definedName>
    <definedName name="_xlnm.Print_Area" localSheetId="13">'2012'!$A$1:$L$99</definedName>
    <definedName name="_xlnm.Print_Area" localSheetId="12">'2013'!$A$1:$L$99</definedName>
    <definedName name="_xlnm.Print_Area" localSheetId="11">'2014'!$A$1:$L$99</definedName>
    <definedName name="_xlnm.Print_Area" localSheetId="10">'2015'!$A$1:$L$103</definedName>
    <definedName name="_xlnm.Print_Area" localSheetId="9">'2016'!$A$1:$L$103</definedName>
    <definedName name="_xlnm.Print_Area" localSheetId="8">'2017'!$A$1:$L$103</definedName>
    <definedName name="_xlnm.Print_Area" localSheetId="7">'2018'!$A$1:$L$103</definedName>
    <definedName name="_xlnm.Print_Area" localSheetId="6">'2019'!$A$1:$L$103</definedName>
    <definedName name="_xlnm.Print_Area" localSheetId="5">'2020'!$A$1:$L$103</definedName>
    <definedName name="_xlnm.Print_Area" localSheetId="4">'2021'!$A$1:$L$103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 i="20" l="1"/>
  <c r="G39" i="20"/>
  <c r="E39" i="20"/>
  <c r="J38" i="20"/>
  <c r="H38" i="20"/>
  <c r="F38" i="20"/>
  <c r="D38" i="20"/>
  <c r="C38" i="20"/>
  <c r="B38" i="20"/>
  <c r="J36" i="20"/>
  <c r="H36" i="20"/>
  <c r="F36" i="20"/>
  <c r="D36" i="20"/>
  <c r="C36" i="20"/>
  <c r="B36" i="20"/>
  <c r="J35" i="20"/>
  <c r="H35" i="20"/>
  <c r="F35" i="20"/>
  <c r="D35" i="20"/>
  <c r="C35" i="20"/>
  <c r="B35" i="20"/>
  <c r="J32" i="20"/>
  <c r="H32" i="20"/>
  <c r="F32" i="20"/>
  <c r="D32" i="20"/>
  <c r="C32" i="20"/>
  <c r="B32" i="20"/>
  <c r="J30" i="20"/>
  <c r="H30" i="20"/>
  <c r="F30" i="20"/>
  <c r="D30" i="20"/>
  <c r="C30" i="20"/>
  <c r="B30" i="20"/>
  <c r="K27" i="20"/>
  <c r="J27" i="20"/>
  <c r="I25" i="20"/>
  <c r="G25" i="20"/>
  <c r="E25" i="20"/>
  <c r="J24" i="20"/>
  <c r="H24" i="20"/>
  <c r="F24" i="20"/>
  <c r="D24" i="20"/>
  <c r="C24" i="20"/>
  <c r="B24" i="20"/>
  <c r="J22" i="20"/>
  <c r="H22" i="20"/>
  <c r="F22" i="20"/>
  <c r="D22" i="20"/>
  <c r="C22" i="20"/>
  <c r="B22" i="20"/>
  <c r="J21" i="20"/>
  <c r="H21" i="20"/>
  <c r="F21" i="20"/>
  <c r="D21" i="20"/>
  <c r="C21" i="20"/>
  <c r="B21" i="20"/>
  <c r="J19" i="20"/>
  <c r="H19" i="20"/>
  <c r="F19" i="20"/>
  <c r="D19" i="20"/>
  <c r="C19" i="20"/>
  <c r="B19" i="20"/>
  <c r="J18" i="20"/>
  <c r="H18" i="20"/>
  <c r="F18" i="20"/>
  <c r="D18" i="20"/>
  <c r="C18" i="20"/>
  <c r="B18" i="20"/>
  <c r="J17" i="20"/>
  <c r="H17" i="20"/>
  <c r="F17" i="20"/>
  <c r="D17" i="20"/>
  <c r="C17" i="20"/>
  <c r="B17" i="20"/>
  <c r="J16" i="20"/>
  <c r="H16" i="20"/>
  <c r="F16" i="20"/>
  <c r="D16" i="20"/>
  <c r="C16" i="20"/>
  <c r="B16" i="20"/>
  <c r="L11" i="20"/>
  <c r="H11" i="20"/>
  <c r="F11" i="20"/>
  <c r="L10" i="20"/>
  <c r="H10" i="20"/>
  <c r="G10" i="20"/>
  <c r="F10" i="20"/>
  <c r="L16" i="20" l="1"/>
  <c r="L21" i="20"/>
  <c r="L38" i="20"/>
  <c r="L18" i="20"/>
  <c r="L19" i="20"/>
  <c r="L32" i="20"/>
  <c r="L36" i="20"/>
  <c r="L17" i="20"/>
  <c r="L22" i="20"/>
  <c r="L30" i="20"/>
  <c r="L35" i="20"/>
  <c r="L24" i="20"/>
  <c r="AK98" i="19" l="1"/>
  <c r="N98" i="19"/>
  <c r="AK97" i="19"/>
  <c r="N97" i="19"/>
  <c r="N96" i="19"/>
  <c r="N95" i="19"/>
  <c r="N94" i="19"/>
  <c r="N92" i="19"/>
  <c r="N91" i="19"/>
  <c r="AK90" i="19"/>
  <c r="N90" i="19"/>
  <c r="AK89" i="19"/>
  <c r="N89" i="19"/>
  <c r="AK88" i="19"/>
  <c r="N88" i="19"/>
  <c r="AK87" i="19"/>
  <c r="N87" i="19"/>
  <c r="AK86" i="19"/>
  <c r="N86" i="19"/>
  <c r="AK85" i="19"/>
  <c r="AK84" i="19"/>
  <c r="N84" i="19"/>
  <c r="AK83" i="19"/>
  <c r="N83" i="19"/>
  <c r="AK82" i="19"/>
  <c r="N82" i="19"/>
  <c r="AK81" i="19"/>
  <c r="N81" i="19"/>
  <c r="AK80" i="19"/>
  <c r="N80" i="19"/>
  <c r="AK79" i="19"/>
  <c r="N79" i="19"/>
  <c r="AF75" i="19"/>
  <c r="X75" i="19"/>
  <c r="P75" i="19"/>
  <c r="H75" i="19"/>
  <c r="AF74" i="19"/>
  <c r="X74" i="19"/>
  <c r="P74" i="19"/>
  <c r="H74" i="19"/>
  <c r="AF73" i="19"/>
  <c r="X73" i="19"/>
  <c r="P73" i="19"/>
  <c r="H73" i="19"/>
  <c r="AF71" i="19"/>
  <c r="X71" i="19"/>
  <c r="P71" i="19"/>
  <c r="H71" i="19"/>
  <c r="AF70" i="19"/>
  <c r="X70" i="19"/>
  <c r="P70" i="19"/>
  <c r="H70" i="19"/>
  <c r="AF69" i="19"/>
  <c r="X69" i="19"/>
  <c r="P69" i="19"/>
  <c r="H69" i="19"/>
  <c r="AF68" i="19"/>
  <c r="X68" i="19"/>
  <c r="P68" i="19"/>
  <c r="H68" i="19"/>
  <c r="AF67" i="19"/>
  <c r="X67" i="19"/>
  <c r="P67" i="19"/>
  <c r="H67" i="19"/>
  <c r="AL62" i="19"/>
  <c r="AH62" i="19"/>
  <c r="AD62" i="19"/>
  <c r="Z62" i="19"/>
  <c r="X62" i="19"/>
  <c r="U62" i="19"/>
  <c r="Q62" i="19"/>
  <c r="M62" i="19"/>
  <c r="I62" i="19"/>
  <c r="F62" i="19"/>
  <c r="E62" i="19"/>
  <c r="C62" i="19"/>
  <c r="AL61" i="19"/>
  <c r="AH61" i="19"/>
  <c r="AD61" i="19"/>
  <c r="Z61" i="19"/>
  <c r="X61" i="19"/>
  <c r="U61" i="19"/>
  <c r="Q61" i="19"/>
  <c r="M61" i="19"/>
  <c r="I61" i="19"/>
  <c r="F61" i="19"/>
  <c r="E61" i="19"/>
  <c r="C61" i="19"/>
  <c r="AJ57" i="19"/>
  <c r="AC57" i="19"/>
  <c r="X57" i="19"/>
  <c r="T57" i="19"/>
  <c r="L57" i="19"/>
  <c r="G57" i="19"/>
  <c r="D57" i="19"/>
  <c r="AJ56" i="19"/>
  <c r="AC56" i="19"/>
  <c r="X56" i="19"/>
  <c r="T56" i="19"/>
  <c r="L56" i="19"/>
  <c r="G56" i="19"/>
  <c r="D56" i="19"/>
  <c r="AJ55" i="19"/>
  <c r="AC55" i="19"/>
  <c r="X55" i="19"/>
  <c r="T55" i="19"/>
  <c r="L55" i="19"/>
  <c r="G55" i="19"/>
  <c r="D55" i="19"/>
  <c r="AJ54" i="19"/>
  <c r="AC54" i="19"/>
  <c r="X54" i="19"/>
  <c r="T54" i="19"/>
  <c r="L54" i="19"/>
  <c r="G54" i="19"/>
  <c r="D54" i="19"/>
  <c r="AJ53" i="19"/>
  <c r="AC53" i="19"/>
  <c r="X53" i="19"/>
  <c r="T53" i="19"/>
  <c r="L53" i="19"/>
  <c r="G53" i="19"/>
  <c r="D53" i="19"/>
  <c r="AJ52" i="19"/>
  <c r="AC52" i="19"/>
  <c r="X52" i="19"/>
  <c r="T52" i="19"/>
  <c r="L52" i="19"/>
  <c r="G52" i="19"/>
  <c r="D52" i="19"/>
  <c r="AJ51" i="19"/>
  <c r="AC51" i="19"/>
  <c r="X51" i="19"/>
  <c r="T51" i="19"/>
  <c r="L51" i="19"/>
  <c r="G51" i="19"/>
  <c r="D51" i="19"/>
  <c r="AJ50" i="19"/>
  <c r="AC50" i="19"/>
  <c r="X50" i="19"/>
  <c r="T50" i="19"/>
  <c r="L50" i="19"/>
  <c r="G50" i="19"/>
  <c r="D50" i="19"/>
  <c r="AJ49" i="19"/>
  <c r="AC49" i="19"/>
  <c r="X49" i="19"/>
  <c r="T49" i="19"/>
  <c r="L49" i="19"/>
  <c r="G49" i="19"/>
  <c r="D49" i="19"/>
  <c r="AJ48" i="19"/>
  <c r="AC48" i="19"/>
  <c r="X48" i="19"/>
  <c r="T48" i="19"/>
  <c r="L48" i="19"/>
  <c r="G48" i="19"/>
  <c r="D48" i="19"/>
  <c r="AJ47" i="19"/>
  <c r="AC47" i="19"/>
  <c r="X47" i="19"/>
  <c r="T47" i="19"/>
  <c r="L47" i="19"/>
  <c r="G47" i="19"/>
  <c r="D47" i="19"/>
  <c r="AJ43" i="19"/>
  <c r="AC43" i="19"/>
  <c r="X43" i="19"/>
  <c r="T43" i="19"/>
  <c r="L43" i="19"/>
  <c r="G43" i="19"/>
  <c r="D43" i="19"/>
  <c r="AJ42" i="19"/>
  <c r="AC42" i="19"/>
  <c r="X42" i="19"/>
  <c r="T42" i="19"/>
  <c r="L42" i="19"/>
  <c r="G42" i="19"/>
  <c r="D42" i="19"/>
  <c r="AJ41" i="19"/>
  <c r="AC41" i="19"/>
  <c r="X41" i="19"/>
  <c r="T41" i="19"/>
  <c r="L41" i="19"/>
  <c r="G41" i="19"/>
  <c r="D41" i="19"/>
  <c r="AJ40" i="19"/>
  <c r="AC40" i="19"/>
  <c r="X40" i="19"/>
  <c r="T40" i="19"/>
  <c r="L40" i="19"/>
  <c r="G40" i="19"/>
  <c r="D40" i="19"/>
  <c r="AJ39" i="19"/>
  <c r="AC39" i="19"/>
  <c r="X39" i="19"/>
  <c r="T39" i="19"/>
  <c r="L39" i="19"/>
  <c r="G39" i="19"/>
  <c r="D39" i="19"/>
  <c r="AJ38" i="19"/>
  <c r="AC38" i="19"/>
  <c r="X38" i="19"/>
  <c r="T38" i="19"/>
  <c r="L38" i="19"/>
  <c r="G38" i="19"/>
  <c r="D38" i="19"/>
  <c r="AJ37" i="19"/>
  <c r="AC37" i="19"/>
  <c r="X37" i="19"/>
  <c r="T37" i="19"/>
  <c r="L37" i="19"/>
  <c r="G37" i="19"/>
  <c r="D37" i="19"/>
  <c r="AJ36" i="19"/>
  <c r="AC36" i="19"/>
  <c r="X36" i="19"/>
  <c r="T36" i="19"/>
  <c r="L36" i="19"/>
  <c r="G36" i="19"/>
  <c r="D36" i="19"/>
  <c r="AJ35" i="19"/>
  <c r="AC35" i="19"/>
  <c r="X35" i="19"/>
  <c r="T35" i="19"/>
  <c r="L35" i="19"/>
  <c r="G35" i="19"/>
  <c r="D35" i="19"/>
  <c r="AJ34" i="19"/>
  <c r="AC34" i="19"/>
  <c r="X34" i="19"/>
  <c r="T34" i="19"/>
  <c r="L34" i="19"/>
  <c r="G34" i="19"/>
  <c r="D34" i="19"/>
  <c r="AJ33" i="19"/>
  <c r="AC33" i="19"/>
  <c r="X33" i="19"/>
  <c r="T33" i="19"/>
  <c r="L33" i="19"/>
  <c r="G33" i="19"/>
  <c r="D33" i="19"/>
  <c r="AK30" i="19"/>
  <c r="AE30" i="19"/>
  <c r="AB30" i="19"/>
  <c r="Y30" i="19"/>
  <c r="W30" i="19"/>
  <c r="R30" i="19"/>
  <c r="O30" i="19"/>
  <c r="J30" i="19"/>
  <c r="G30" i="19"/>
  <c r="E30" i="19"/>
  <c r="C30" i="19"/>
  <c r="AK29" i="19"/>
  <c r="AE29" i="19"/>
  <c r="AB29" i="19"/>
  <c r="Y29" i="19"/>
  <c r="W29" i="19"/>
  <c r="R29" i="19"/>
  <c r="O29" i="19"/>
  <c r="J29" i="19"/>
  <c r="G29" i="19"/>
  <c r="E29" i="19"/>
  <c r="C29" i="19"/>
  <c r="L71" i="18"/>
  <c r="D71" i="18"/>
  <c r="L70" i="18"/>
  <c r="D70" i="18"/>
  <c r="L67" i="18"/>
  <c r="D67" i="18"/>
  <c r="L66" i="18"/>
  <c r="D66" i="18"/>
  <c r="L65" i="18"/>
  <c r="D65" i="18"/>
  <c r="L64" i="18"/>
  <c r="D64" i="18"/>
  <c r="L63" i="18"/>
  <c r="D63" i="18"/>
  <c r="L62" i="18"/>
  <c r="D62" i="18"/>
  <c r="L60" i="18"/>
  <c r="K60" i="18"/>
  <c r="J60" i="18"/>
  <c r="I60" i="18"/>
  <c r="H60" i="18"/>
  <c r="G60" i="18"/>
  <c r="G59" i="18"/>
  <c r="L58" i="18"/>
  <c r="K58" i="18"/>
  <c r="J58" i="18"/>
  <c r="I58" i="18"/>
  <c r="H58" i="18"/>
  <c r="G58" i="18"/>
  <c r="F58" i="18"/>
  <c r="E58" i="18"/>
  <c r="L57" i="18"/>
  <c r="K57" i="18"/>
  <c r="J57" i="18"/>
  <c r="I57" i="18"/>
  <c r="H57" i="18"/>
  <c r="G57" i="18"/>
  <c r="F57" i="18"/>
  <c r="E57" i="18"/>
  <c r="L56" i="18"/>
  <c r="K56" i="18"/>
  <c r="J56" i="18"/>
  <c r="I56" i="18"/>
  <c r="H56" i="18"/>
  <c r="G56" i="18"/>
  <c r="F56" i="18"/>
  <c r="E56" i="18"/>
  <c r="L55" i="18"/>
  <c r="K55" i="18"/>
  <c r="J55" i="18"/>
  <c r="I55" i="18"/>
  <c r="H55" i="18"/>
  <c r="G55" i="18"/>
  <c r="F55" i="18"/>
  <c r="E55" i="18"/>
  <c r="L54" i="18"/>
  <c r="K54" i="18"/>
  <c r="J54" i="18"/>
  <c r="I54" i="18"/>
  <c r="H54" i="18"/>
  <c r="G54" i="18"/>
  <c r="F54" i="18"/>
  <c r="E54" i="18"/>
  <c r="L53" i="18"/>
  <c r="K53" i="18"/>
  <c r="J53" i="18"/>
  <c r="I53" i="18"/>
  <c r="H53" i="18"/>
  <c r="G53" i="18"/>
  <c r="F53" i="18"/>
  <c r="E53" i="18"/>
  <c r="L52" i="18"/>
  <c r="K52" i="18"/>
  <c r="J52" i="18"/>
  <c r="I52" i="18"/>
  <c r="H52" i="18"/>
  <c r="G52" i="18"/>
  <c r="F52" i="18"/>
  <c r="E52" i="18"/>
  <c r="L51" i="18"/>
  <c r="K51" i="18"/>
  <c r="J51" i="18"/>
  <c r="I51" i="18"/>
  <c r="H51" i="18"/>
  <c r="G51" i="18"/>
  <c r="F51" i="18"/>
  <c r="E51" i="18"/>
  <c r="L46" i="18"/>
  <c r="K46" i="18"/>
  <c r="J46" i="18"/>
  <c r="I46" i="18"/>
  <c r="H46" i="18"/>
  <c r="G46" i="18"/>
  <c r="F46" i="18"/>
  <c r="E46" i="18"/>
  <c r="D46" i="18"/>
  <c r="C46" i="18"/>
  <c r="B46" i="18"/>
  <c r="L45" i="18"/>
  <c r="K45" i="18"/>
  <c r="J45" i="18"/>
  <c r="I45" i="18"/>
  <c r="H45" i="18"/>
  <c r="G45" i="18"/>
  <c r="F45" i="18"/>
  <c r="E45" i="18"/>
  <c r="D45" i="18"/>
  <c r="C45" i="18"/>
  <c r="B45" i="18"/>
  <c r="K40" i="18"/>
  <c r="J40" i="18"/>
  <c r="I40" i="18"/>
  <c r="H40" i="18"/>
  <c r="G40" i="18"/>
  <c r="F40" i="18"/>
  <c r="E40" i="18"/>
  <c r="D40" i="18"/>
  <c r="C40" i="18"/>
  <c r="B40" i="18"/>
  <c r="L40" i="18" s="1"/>
  <c r="K39" i="18"/>
  <c r="J39" i="18"/>
  <c r="I39" i="18"/>
  <c r="H39" i="18"/>
  <c r="G39" i="18"/>
  <c r="F39" i="18"/>
  <c r="E39" i="18"/>
  <c r="D39" i="18"/>
  <c r="L39" i="18" s="1"/>
  <c r="C39" i="18"/>
  <c r="B39" i="18"/>
  <c r="K38" i="18"/>
  <c r="J38" i="18"/>
  <c r="I38" i="18"/>
  <c r="H38" i="18"/>
  <c r="G38" i="18"/>
  <c r="F38" i="18"/>
  <c r="E38" i="18"/>
  <c r="D38" i="18"/>
  <c r="C38" i="18"/>
  <c r="B38" i="18"/>
  <c r="K37" i="18"/>
  <c r="J37" i="18"/>
  <c r="I37" i="18"/>
  <c r="H37" i="18"/>
  <c r="G37" i="18"/>
  <c r="F37" i="18"/>
  <c r="E37" i="18"/>
  <c r="D37" i="18"/>
  <c r="C37" i="18"/>
  <c r="B37" i="18"/>
  <c r="K36" i="18"/>
  <c r="J36" i="18"/>
  <c r="I36" i="18"/>
  <c r="H36" i="18"/>
  <c r="G36" i="18"/>
  <c r="F36" i="18"/>
  <c r="E36" i="18"/>
  <c r="D36" i="18"/>
  <c r="C36" i="18"/>
  <c r="B36" i="18"/>
  <c r="K35" i="18"/>
  <c r="J35" i="18"/>
  <c r="I35" i="18"/>
  <c r="H35" i="18"/>
  <c r="G35" i="18"/>
  <c r="F35" i="18"/>
  <c r="E35" i="18"/>
  <c r="D35" i="18"/>
  <c r="L35" i="18" s="1"/>
  <c r="C35" i="18"/>
  <c r="B35" i="18"/>
  <c r="K34" i="18"/>
  <c r="J34" i="18"/>
  <c r="I34" i="18"/>
  <c r="H34" i="18"/>
  <c r="G34" i="18"/>
  <c r="F34" i="18"/>
  <c r="E34" i="18"/>
  <c r="D34" i="18"/>
  <c r="C34" i="18"/>
  <c r="B34" i="18"/>
  <c r="K33" i="18"/>
  <c r="J33" i="18"/>
  <c r="I33" i="18"/>
  <c r="H33" i="18"/>
  <c r="G33" i="18"/>
  <c r="F33" i="18"/>
  <c r="E33" i="18"/>
  <c r="D33" i="18"/>
  <c r="C33" i="18"/>
  <c r="B33" i="18"/>
  <c r="K32" i="18"/>
  <c r="J32" i="18"/>
  <c r="I32" i="18"/>
  <c r="H32" i="18"/>
  <c r="G32" i="18"/>
  <c r="F32" i="18"/>
  <c r="E32" i="18"/>
  <c r="D32" i="18"/>
  <c r="C32" i="18"/>
  <c r="B32" i="18"/>
  <c r="K31" i="18"/>
  <c r="J31" i="18"/>
  <c r="I31" i="18"/>
  <c r="H31" i="18"/>
  <c r="G31" i="18"/>
  <c r="F31" i="18"/>
  <c r="E31" i="18"/>
  <c r="D31" i="18"/>
  <c r="C31" i="18"/>
  <c r="B31" i="18"/>
  <c r="K29" i="18"/>
  <c r="J29" i="18"/>
  <c r="K26" i="18"/>
  <c r="J26" i="18"/>
  <c r="I26" i="18"/>
  <c r="H26" i="18"/>
  <c r="G26" i="18"/>
  <c r="F26" i="18"/>
  <c r="E26" i="18"/>
  <c r="D26" i="18"/>
  <c r="C26" i="18"/>
  <c r="B26" i="18"/>
  <c r="K25" i="18"/>
  <c r="J25" i="18"/>
  <c r="I25" i="18"/>
  <c r="H25" i="18"/>
  <c r="G25" i="18"/>
  <c r="F25" i="18"/>
  <c r="E25" i="18"/>
  <c r="D25" i="18"/>
  <c r="C25" i="18"/>
  <c r="B25" i="18"/>
  <c r="K24" i="18"/>
  <c r="J24" i="18"/>
  <c r="I24" i="18"/>
  <c r="H24" i="18"/>
  <c r="G24" i="18"/>
  <c r="F24" i="18"/>
  <c r="E24" i="18"/>
  <c r="D24" i="18"/>
  <c r="C24" i="18"/>
  <c r="B24" i="18"/>
  <c r="K23" i="18"/>
  <c r="J23" i="18"/>
  <c r="I23" i="18"/>
  <c r="H23" i="18"/>
  <c r="G23" i="18"/>
  <c r="F23" i="18"/>
  <c r="L23" i="18" s="1"/>
  <c r="E23" i="18"/>
  <c r="D23" i="18"/>
  <c r="C23" i="18"/>
  <c r="B23" i="18"/>
  <c r="K22" i="18"/>
  <c r="J22" i="18"/>
  <c r="I22" i="18"/>
  <c r="H22" i="18"/>
  <c r="G22" i="18"/>
  <c r="F22" i="18"/>
  <c r="E22" i="18"/>
  <c r="D22" i="18"/>
  <c r="C22" i="18"/>
  <c r="B22" i="18"/>
  <c r="K21" i="18"/>
  <c r="J21" i="18"/>
  <c r="I21" i="18"/>
  <c r="H21" i="18"/>
  <c r="G21" i="18"/>
  <c r="F21" i="18"/>
  <c r="E21" i="18"/>
  <c r="D21" i="18"/>
  <c r="C21" i="18"/>
  <c r="B21" i="18"/>
  <c r="K20" i="18"/>
  <c r="J20" i="18"/>
  <c r="I20" i="18"/>
  <c r="H20" i="18"/>
  <c r="G20" i="18"/>
  <c r="F20" i="18"/>
  <c r="E20" i="18"/>
  <c r="D20" i="18"/>
  <c r="C20" i="18"/>
  <c r="B20" i="18"/>
  <c r="K19" i="18"/>
  <c r="J19" i="18"/>
  <c r="I19" i="18"/>
  <c r="H19" i="18"/>
  <c r="G19" i="18"/>
  <c r="F19" i="18"/>
  <c r="E19" i="18"/>
  <c r="D19" i="18"/>
  <c r="C19" i="18"/>
  <c r="B19" i="18"/>
  <c r="K18" i="18"/>
  <c r="J18" i="18"/>
  <c r="I18" i="18"/>
  <c r="H18" i="18"/>
  <c r="G18" i="18"/>
  <c r="F18" i="18"/>
  <c r="E18" i="18"/>
  <c r="D18" i="18"/>
  <c r="C18" i="18"/>
  <c r="B18" i="18"/>
  <c r="K17" i="18"/>
  <c r="J17" i="18"/>
  <c r="I17" i="18"/>
  <c r="H17" i="18"/>
  <c r="G17" i="18"/>
  <c r="F17" i="18"/>
  <c r="E17" i="18"/>
  <c r="D17" i="18"/>
  <c r="C17" i="18"/>
  <c r="B17" i="18"/>
  <c r="L13" i="18"/>
  <c r="K13" i="18"/>
  <c r="J13" i="18"/>
  <c r="I13" i="18"/>
  <c r="H13" i="18"/>
  <c r="G13" i="18"/>
  <c r="F13" i="18"/>
  <c r="E13" i="18"/>
  <c r="D13" i="18"/>
  <c r="C13" i="18"/>
  <c r="B13" i="18"/>
  <c r="L12" i="18"/>
  <c r="K12" i="18"/>
  <c r="J12" i="18"/>
  <c r="I12" i="18"/>
  <c r="H12" i="18"/>
  <c r="G12" i="18"/>
  <c r="F12" i="18"/>
  <c r="E12" i="18"/>
  <c r="D12" i="18"/>
  <c r="C12" i="18"/>
  <c r="B12" i="18"/>
  <c r="L71" i="17"/>
  <c r="D71" i="17"/>
  <c r="L70" i="17"/>
  <c r="D70" i="17"/>
  <c r="L67" i="17"/>
  <c r="D67" i="17"/>
  <c r="L66" i="17"/>
  <c r="D66" i="17"/>
  <c r="L65" i="17"/>
  <c r="D65" i="17"/>
  <c r="L64" i="17"/>
  <c r="D64" i="17"/>
  <c r="L63" i="17"/>
  <c r="D63" i="17"/>
  <c r="L62" i="17"/>
  <c r="D62" i="17"/>
  <c r="L60" i="17"/>
  <c r="K60" i="17"/>
  <c r="J60" i="17"/>
  <c r="I60" i="17"/>
  <c r="H60" i="17"/>
  <c r="G60" i="17"/>
  <c r="G59" i="17"/>
  <c r="L58" i="17"/>
  <c r="K58" i="17"/>
  <c r="J58" i="17"/>
  <c r="I58" i="17"/>
  <c r="H58" i="17"/>
  <c r="G58" i="17"/>
  <c r="F58" i="17"/>
  <c r="E58" i="17"/>
  <c r="L57" i="17"/>
  <c r="K57" i="17"/>
  <c r="J57" i="17"/>
  <c r="I57" i="17"/>
  <c r="H57" i="17"/>
  <c r="G57" i="17"/>
  <c r="F57" i="17"/>
  <c r="E57" i="17"/>
  <c r="L56" i="17"/>
  <c r="K56" i="17"/>
  <c r="J56" i="17"/>
  <c r="I56" i="17"/>
  <c r="H56" i="17"/>
  <c r="G56" i="17"/>
  <c r="F56" i="17"/>
  <c r="E56" i="17"/>
  <c r="L55" i="17"/>
  <c r="K55" i="17"/>
  <c r="J55" i="17"/>
  <c r="I55" i="17"/>
  <c r="H55" i="17"/>
  <c r="G55" i="17"/>
  <c r="F55" i="17"/>
  <c r="E55" i="17"/>
  <c r="L54" i="17"/>
  <c r="K54" i="17"/>
  <c r="J54" i="17"/>
  <c r="I54" i="17"/>
  <c r="H54" i="17"/>
  <c r="G54" i="17"/>
  <c r="F54" i="17"/>
  <c r="E54" i="17"/>
  <c r="L53" i="17"/>
  <c r="K53" i="17"/>
  <c r="J53" i="17"/>
  <c r="I53" i="17"/>
  <c r="H53" i="17"/>
  <c r="G53" i="17"/>
  <c r="F53" i="17"/>
  <c r="E53" i="17"/>
  <c r="L52" i="17"/>
  <c r="K52" i="17"/>
  <c r="J52" i="17"/>
  <c r="I52" i="17"/>
  <c r="H52" i="17"/>
  <c r="G52" i="17"/>
  <c r="F52" i="17"/>
  <c r="E52" i="17"/>
  <c r="L51" i="17"/>
  <c r="K51" i="17"/>
  <c r="J51" i="17"/>
  <c r="I51" i="17"/>
  <c r="H51" i="17"/>
  <c r="G51" i="17"/>
  <c r="F51" i="17"/>
  <c r="E51" i="17"/>
  <c r="L46" i="17"/>
  <c r="K46" i="17"/>
  <c r="J46" i="17"/>
  <c r="I46" i="17"/>
  <c r="H46" i="17"/>
  <c r="G46" i="17"/>
  <c r="F46" i="17"/>
  <c r="E46" i="17"/>
  <c r="D46" i="17"/>
  <c r="C46" i="17"/>
  <c r="B46" i="17"/>
  <c r="L45" i="17"/>
  <c r="K45" i="17"/>
  <c r="J45" i="17"/>
  <c r="I45" i="17"/>
  <c r="H45" i="17"/>
  <c r="G45" i="17"/>
  <c r="F45" i="17"/>
  <c r="E45" i="17"/>
  <c r="D45" i="17"/>
  <c r="C45" i="17"/>
  <c r="B45" i="17"/>
  <c r="K40" i="17"/>
  <c r="J40" i="17"/>
  <c r="I40" i="17"/>
  <c r="H40" i="17"/>
  <c r="G40" i="17"/>
  <c r="F40" i="17"/>
  <c r="E40" i="17"/>
  <c r="D40" i="17"/>
  <c r="C40" i="17"/>
  <c r="B40" i="17"/>
  <c r="K39" i="17"/>
  <c r="J39" i="17"/>
  <c r="I39" i="17"/>
  <c r="H39" i="17"/>
  <c r="G39" i="17"/>
  <c r="F39" i="17"/>
  <c r="E39" i="17"/>
  <c r="D39" i="17"/>
  <c r="C39" i="17"/>
  <c r="B39" i="17"/>
  <c r="K38" i="17"/>
  <c r="J38" i="17"/>
  <c r="I38" i="17"/>
  <c r="H38" i="17"/>
  <c r="G38" i="17"/>
  <c r="F38" i="17"/>
  <c r="E38" i="17"/>
  <c r="D38" i="17"/>
  <c r="C38" i="17"/>
  <c r="B38" i="17"/>
  <c r="K37" i="17"/>
  <c r="J37" i="17"/>
  <c r="I37" i="17"/>
  <c r="H37" i="17"/>
  <c r="G37" i="17"/>
  <c r="F37" i="17"/>
  <c r="E37" i="17"/>
  <c r="D37" i="17"/>
  <c r="C37" i="17"/>
  <c r="B37" i="17"/>
  <c r="K36" i="17"/>
  <c r="J36" i="17"/>
  <c r="I36" i="17"/>
  <c r="H36" i="17"/>
  <c r="G36" i="17"/>
  <c r="F36" i="17"/>
  <c r="E36" i="17"/>
  <c r="D36" i="17"/>
  <c r="C36" i="17"/>
  <c r="B36" i="17"/>
  <c r="K35" i="17"/>
  <c r="J35" i="17"/>
  <c r="I35" i="17"/>
  <c r="H35" i="17"/>
  <c r="G35" i="17"/>
  <c r="F35" i="17"/>
  <c r="E35" i="17"/>
  <c r="D35" i="17"/>
  <c r="C35" i="17"/>
  <c r="B35" i="17"/>
  <c r="K34" i="17"/>
  <c r="J34" i="17"/>
  <c r="I34" i="17"/>
  <c r="H34" i="17"/>
  <c r="G34" i="17"/>
  <c r="F34" i="17"/>
  <c r="E34" i="17"/>
  <c r="D34" i="17"/>
  <c r="C34" i="17"/>
  <c r="B34" i="17"/>
  <c r="K33" i="17"/>
  <c r="J33" i="17"/>
  <c r="I33" i="17"/>
  <c r="H33" i="17"/>
  <c r="G33" i="17"/>
  <c r="F33" i="17"/>
  <c r="E33" i="17"/>
  <c r="D33" i="17"/>
  <c r="C33" i="17"/>
  <c r="B33" i="17"/>
  <c r="K32" i="17"/>
  <c r="J32" i="17"/>
  <c r="I32" i="17"/>
  <c r="H32" i="17"/>
  <c r="G32" i="17"/>
  <c r="F32" i="17"/>
  <c r="E32" i="17"/>
  <c r="D32" i="17"/>
  <c r="C32" i="17"/>
  <c r="B32" i="17"/>
  <c r="K31" i="17"/>
  <c r="J31" i="17"/>
  <c r="I31" i="17"/>
  <c r="H31" i="17"/>
  <c r="G31" i="17"/>
  <c r="F31" i="17"/>
  <c r="E31" i="17"/>
  <c r="D31" i="17"/>
  <c r="C31" i="17"/>
  <c r="B31" i="17"/>
  <c r="B41" i="17" s="1"/>
  <c r="K29" i="17"/>
  <c r="J29" i="17"/>
  <c r="K26" i="17"/>
  <c r="J26" i="17"/>
  <c r="I26" i="17"/>
  <c r="H26" i="17"/>
  <c r="G26" i="17"/>
  <c r="F26" i="17"/>
  <c r="E26" i="17"/>
  <c r="D26" i="17"/>
  <c r="C26" i="17"/>
  <c r="B26" i="17"/>
  <c r="K25" i="17"/>
  <c r="J25" i="17"/>
  <c r="I25" i="17"/>
  <c r="H25" i="17"/>
  <c r="G25" i="17"/>
  <c r="F25" i="17"/>
  <c r="E25" i="17"/>
  <c r="D25" i="17"/>
  <c r="C25" i="17"/>
  <c r="B25" i="17"/>
  <c r="K24" i="17"/>
  <c r="J24" i="17"/>
  <c r="I24" i="17"/>
  <c r="H24" i="17"/>
  <c r="G24" i="17"/>
  <c r="F24" i="17"/>
  <c r="E24" i="17"/>
  <c r="D24" i="17"/>
  <c r="C24" i="17"/>
  <c r="B24" i="17"/>
  <c r="L24" i="17" s="1"/>
  <c r="K23" i="17"/>
  <c r="J23" i="17"/>
  <c r="I23" i="17"/>
  <c r="H23" i="17"/>
  <c r="G23" i="17"/>
  <c r="F23" i="17"/>
  <c r="E23" i="17"/>
  <c r="D23" i="17"/>
  <c r="C23" i="17"/>
  <c r="B23" i="17"/>
  <c r="K22" i="17"/>
  <c r="J22" i="17"/>
  <c r="I22" i="17"/>
  <c r="H22" i="17"/>
  <c r="G22" i="17"/>
  <c r="F22" i="17"/>
  <c r="E22" i="17"/>
  <c r="D22" i="17"/>
  <c r="C22" i="17"/>
  <c r="B22" i="17"/>
  <c r="K21" i="17"/>
  <c r="J21" i="17"/>
  <c r="I21" i="17"/>
  <c r="H21" i="17"/>
  <c r="G21" i="17"/>
  <c r="F21" i="17"/>
  <c r="E21" i="17"/>
  <c r="D21" i="17"/>
  <c r="C21" i="17"/>
  <c r="B21" i="17"/>
  <c r="K20" i="17"/>
  <c r="J20" i="17"/>
  <c r="I20" i="17"/>
  <c r="H20" i="17"/>
  <c r="G20" i="17"/>
  <c r="F20" i="17"/>
  <c r="E20" i="17"/>
  <c r="D20" i="17"/>
  <c r="C20" i="17"/>
  <c r="B20" i="17"/>
  <c r="K19" i="17"/>
  <c r="J19" i="17"/>
  <c r="I19" i="17"/>
  <c r="H19" i="17"/>
  <c r="G19" i="17"/>
  <c r="F19" i="17"/>
  <c r="E19" i="17"/>
  <c r="D19" i="17"/>
  <c r="C19" i="17"/>
  <c r="B19" i="17"/>
  <c r="K18" i="17"/>
  <c r="J18" i="17"/>
  <c r="I18" i="17"/>
  <c r="H18" i="17"/>
  <c r="G18" i="17"/>
  <c r="F18" i="17"/>
  <c r="E18" i="17"/>
  <c r="D18" i="17"/>
  <c r="C18" i="17"/>
  <c r="B18" i="17"/>
  <c r="K17" i="17"/>
  <c r="J17" i="17"/>
  <c r="I17" i="17"/>
  <c r="H17" i="17"/>
  <c r="G17" i="17"/>
  <c r="F17" i="17"/>
  <c r="E17" i="17"/>
  <c r="D17" i="17"/>
  <c r="C17" i="17"/>
  <c r="B17" i="17"/>
  <c r="L13" i="17"/>
  <c r="K13" i="17"/>
  <c r="J13" i="17"/>
  <c r="I13" i="17"/>
  <c r="H13" i="17"/>
  <c r="G13" i="17"/>
  <c r="F13" i="17"/>
  <c r="E13" i="17"/>
  <c r="D13" i="17"/>
  <c r="C13" i="17"/>
  <c r="B13" i="17"/>
  <c r="L12" i="17"/>
  <c r="K12" i="17"/>
  <c r="J12" i="17"/>
  <c r="I12" i="17"/>
  <c r="H12" i="17"/>
  <c r="G12" i="17"/>
  <c r="F12" i="17"/>
  <c r="E12" i="17"/>
  <c r="D12" i="17"/>
  <c r="C12" i="17"/>
  <c r="B12" i="17"/>
  <c r="I119" i="16"/>
  <c r="G119" i="16"/>
  <c r="E119" i="16"/>
  <c r="F106" i="16"/>
  <c r="K99" i="16"/>
  <c r="J99" i="16"/>
  <c r="I99" i="16"/>
  <c r="H99" i="16"/>
  <c r="G99" i="16"/>
  <c r="F99" i="16"/>
  <c r="E99" i="16"/>
  <c r="D99" i="16"/>
  <c r="C99" i="16"/>
  <c r="B99" i="16"/>
  <c r="I95" i="16"/>
  <c r="G95" i="16"/>
  <c r="E95" i="16"/>
  <c r="J94" i="16"/>
  <c r="H94" i="16"/>
  <c r="F94" i="16"/>
  <c r="D94" i="16"/>
  <c r="C94" i="16"/>
  <c r="B94" i="16"/>
  <c r="J93" i="16"/>
  <c r="H93" i="16"/>
  <c r="F93" i="16"/>
  <c r="D93" i="16"/>
  <c r="C93" i="16"/>
  <c r="B93" i="16"/>
  <c r="J92" i="16"/>
  <c r="H92" i="16"/>
  <c r="F92" i="16"/>
  <c r="D92" i="16"/>
  <c r="C92" i="16"/>
  <c r="B92" i="16"/>
  <c r="J91" i="16"/>
  <c r="H91" i="16"/>
  <c r="F91" i="16"/>
  <c r="D91" i="16"/>
  <c r="C91" i="16"/>
  <c r="B91" i="16"/>
  <c r="L91" i="16" s="1"/>
  <c r="J90" i="16"/>
  <c r="H90" i="16"/>
  <c r="F90" i="16"/>
  <c r="D90" i="16"/>
  <c r="C90" i="16"/>
  <c r="B90" i="16"/>
  <c r="L90" i="16" s="1"/>
  <c r="J89" i="16"/>
  <c r="H89" i="16"/>
  <c r="F89" i="16"/>
  <c r="D89" i="16"/>
  <c r="C89" i="16"/>
  <c r="B89" i="16"/>
  <c r="J88" i="16"/>
  <c r="H88" i="16"/>
  <c r="F88" i="16"/>
  <c r="D88" i="16"/>
  <c r="C88" i="16"/>
  <c r="B88" i="16"/>
  <c r="J87" i="16"/>
  <c r="H87" i="16"/>
  <c r="F87" i="16"/>
  <c r="D87" i="16"/>
  <c r="C87" i="16"/>
  <c r="B87" i="16"/>
  <c r="J86" i="16"/>
  <c r="H86" i="16"/>
  <c r="F86" i="16"/>
  <c r="D86" i="16"/>
  <c r="C86" i="16"/>
  <c r="B86" i="16"/>
  <c r="L86" i="16" s="1"/>
  <c r="J82" i="16"/>
  <c r="J106" i="16" s="1"/>
  <c r="I82" i="16"/>
  <c r="H82" i="16"/>
  <c r="G82" i="16"/>
  <c r="G106" i="16" s="1"/>
  <c r="F82" i="16"/>
  <c r="E82" i="16"/>
  <c r="D82" i="16"/>
  <c r="C82" i="16"/>
  <c r="B82" i="16"/>
  <c r="D68" i="16"/>
  <c r="D65" i="16"/>
  <c r="L64" i="16"/>
  <c r="D64" i="16"/>
  <c r="D63" i="16"/>
  <c r="L62" i="16"/>
  <c r="D62" i="16"/>
  <c r="L61" i="16"/>
  <c r="D61" i="16"/>
  <c r="L60" i="16"/>
  <c r="D60" i="16"/>
  <c r="G58" i="16"/>
  <c r="G57" i="16"/>
  <c r="K56" i="16"/>
  <c r="I56" i="16"/>
  <c r="G56" i="16"/>
  <c r="E56" i="16"/>
  <c r="K55" i="16"/>
  <c r="I55" i="16"/>
  <c r="G55" i="16"/>
  <c r="E55" i="16"/>
  <c r="K54" i="16"/>
  <c r="I54" i="16"/>
  <c r="G54" i="16"/>
  <c r="E54" i="16"/>
  <c r="K53" i="16"/>
  <c r="I53" i="16"/>
  <c r="G53" i="16"/>
  <c r="E53" i="16"/>
  <c r="K52" i="16"/>
  <c r="I52" i="16"/>
  <c r="G52" i="16"/>
  <c r="E52" i="16"/>
  <c r="K51" i="16"/>
  <c r="I51" i="16"/>
  <c r="G51" i="16"/>
  <c r="E51" i="16"/>
  <c r="K50" i="16"/>
  <c r="I50" i="16"/>
  <c r="G50" i="16"/>
  <c r="E50" i="16"/>
  <c r="K49" i="16"/>
  <c r="I49" i="16"/>
  <c r="G49" i="16"/>
  <c r="E49" i="16"/>
  <c r="L44" i="16"/>
  <c r="K44" i="16"/>
  <c r="J44" i="16"/>
  <c r="I44" i="16"/>
  <c r="H44" i="16"/>
  <c r="G44" i="16"/>
  <c r="F44" i="16"/>
  <c r="E44" i="16"/>
  <c r="D44" i="16"/>
  <c r="C44" i="16"/>
  <c r="B44" i="16"/>
  <c r="L43" i="16"/>
  <c r="K43" i="16"/>
  <c r="K123" i="16" s="1"/>
  <c r="J43" i="16"/>
  <c r="J123" i="16" s="1"/>
  <c r="I43" i="16"/>
  <c r="H43" i="16"/>
  <c r="H123" i="16" s="1"/>
  <c r="G43" i="16"/>
  <c r="G123" i="16" s="1"/>
  <c r="F43" i="16"/>
  <c r="F123" i="16" s="1"/>
  <c r="E43" i="16"/>
  <c r="E123" i="16" s="1"/>
  <c r="D43" i="16"/>
  <c r="D123" i="16" s="1"/>
  <c r="C43" i="16"/>
  <c r="C123" i="16" s="1"/>
  <c r="B43" i="16"/>
  <c r="B123" i="16" s="1"/>
  <c r="I39" i="16"/>
  <c r="G39" i="16"/>
  <c r="E39" i="16"/>
  <c r="J38" i="16"/>
  <c r="H38" i="16"/>
  <c r="F38" i="16"/>
  <c r="D38" i="16"/>
  <c r="C38" i="16"/>
  <c r="B38" i="16"/>
  <c r="J37" i="16"/>
  <c r="H37" i="16"/>
  <c r="F37" i="16"/>
  <c r="D37" i="16"/>
  <c r="C37" i="16"/>
  <c r="B37" i="16"/>
  <c r="J36" i="16"/>
  <c r="H36" i="16"/>
  <c r="F36" i="16"/>
  <c r="D36" i="16"/>
  <c r="C36" i="16"/>
  <c r="B36" i="16"/>
  <c r="J35" i="16"/>
  <c r="H35" i="16"/>
  <c r="F35" i="16"/>
  <c r="D35" i="16"/>
  <c r="C35" i="16"/>
  <c r="B35" i="16"/>
  <c r="J34" i="16"/>
  <c r="L34" i="16" s="1"/>
  <c r="H34" i="16"/>
  <c r="F34" i="16"/>
  <c r="D34" i="16"/>
  <c r="C34" i="16"/>
  <c r="B34" i="16"/>
  <c r="J33" i="16"/>
  <c r="H33" i="16"/>
  <c r="F33" i="16"/>
  <c r="D33" i="16"/>
  <c r="C33" i="16"/>
  <c r="B33" i="16"/>
  <c r="J32" i="16"/>
  <c r="H32" i="16"/>
  <c r="F32" i="16"/>
  <c r="D32" i="16"/>
  <c r="C32" i="16"/>
  <c r="B32" i="16"/>
  <c r="J31" i="16"/>
  <c r="H31" i="16"/>
  <c r="F31" i="16"/>
  <c r="D31" i="16"/>
  <c r="C31" i="16"/>
  <c r="B31" i="16"/>
  <c r="J30" i="16"/>
  <c r="H30" i="16"/>
  <c r="F30" i="16"/>
  <c r="D30" i="16"/>
  <c r="C30" i="16"/>
  <c r="B30" i="16"/>
  <c r="I26" i="16"/>
  <c r="G26" i="16"/>
  <c r="E26" i="16"/>
  <c r="J25" i="16"/>
  <c r="J118" i="16" s="1"/>
  <c r="H25" i="16"/>
  <c r="F25" i="16"/>
  <c r="F118" i="16" s="1"/>
  <c r="D25" i="16"/>
  <c r="C25" i="16"/>
  <c r="C118" i="16" s="1"/>
  <c r="B25" i="16"/>
  <c r="B118" i="16" s="1"/>
  <c r="J24" i="16"/>
  <c r="J117" i="16" s="1"/>
  <c r="H24" i="16"/>
  <c r="H117" i="16" s="1"/>
  <c r="F24" i="16"/>
  <c r="D24" i="16"/>
  <c r="C24" i="16"/>
  <c r="C117" i="16" s="1"/>
  <c r="B24" i="16"/>
  <c r="B117" i="16" s="1"/>
  <c r="J23" i="16"/>
  <c r="J116" i="16" s="1"/>
  <c r="H23" i="16"/>
  <c r="H116" i="16" s="1"/>
  <c r="F23" i="16"/>
  <c r="F116" i="16" s="1"/>
  <c r="D23" i="16"/>
  <c r="D116" i="16" s="1"/>
  <c r="C23" i="16"/>
  <c r="B23" i="16"/>
  <c r="B116" i="16" s="1"/>
  <c r="J22" i="16"/>
  <c r="J115" i="16" s="1"/>
  <c r="H22" i="16"/>
  <c r="F22" i="16"/>
  <c r="F115" i="16" s="1"/>
  <c r="D22" i="16"/>
  <c r="D115" i="16" s="1"/>
  <c r="C22" i="16"/>
  <c r="L22" i="16" s="1"/>
  <c r="B22" i="16"/>
  <c r="J21" i="16"/>
  <c r="J114" i="16" s="1"/>
  <c r="H21" i="16"/>
  <c r="H114" i="16" s="1"/>
  <c r="F21" i="16"/>
  <c r="D21" i="16"/>
  <c r="D114" i="16" s="1"/>
  <c r="C21" i="16"/>
  <c r="C114" i="16" s="1"/>
  <c r="B21" i="16"/>
  <c r="J20" i="16"/>
  <c r="J113" i="16" s="1"/>
  <c r="H20" i="16"/>
  <c r="F20" i="16"/>
  <c r="D20" i="16"/>
  <c r="D113" i="16" s="1"/>
  <c r="C20" i="16"/>
  <c r="B20" i="16"/>
  <c r="B113" i="16" s="1"/>
  <c r="J19" i="16"/>
  <c r="J112" i="16" s="1"/>
  <c r="H19" i="16"/>
  <c r="H112" i="16" s="1"/>
  <c r="F19" i="16"/>
  <c r="F112" i="16" s="1"/>
  <c r="D19" i="16"/>
  <c r="C19" i="16"/>
  <c r="B19" i="16"/>
  <c r="B112" i="16" s="1"/>
  <c r="J18" i="16"/>
  <c r="H18" i="16"/>
  <c r="H111" i="16" s="1"/>
  <c r="F18" i="16"/>
  <c r="F111" i="16" s="1"/>
  <c r="D18" i="16"/>
  <c r="D111" i="16" s="1"/>
  <c r="C18" i="16"/>
  <c r="C111" i="16" s="1"/>
  <c r="B18" i="16"/>
  <c r="B111" i="16" s="1"/>
  <c r="J17" i="16"/>
  <c r="H17" i="16"/>
  <c r="F17" i="16"/>
  <c r="D17" i="16"/>
  <c r="C17" i="16"/>
  <c r="B17" i="16"/>
  <c r="J13" i="16"/>
  <c r="I13" i="16"/>
  <c r="H13" i="16"/>
  <c r="G13" i="16"/>
  <c r="F13" i="16"/>
  <c r="E13" i="16"/>
  <c r="D13" i="16"/>
  <c r="C13" i="16"/>
  <c r="B13" i="16"/>
  <c r="J12" i="16"/>
  <c r="I12" i="16"/>
  <c r="I106" i="16" s="1"/>
  <c r="H12" i="16"/>
  <c r="H106" i="16" s="1"/>
  <c r="G12" i="16"/>
  <c r="F12" i="16"/>
  <c r="E12" i="16"/>
  <c r="E106" i="16" s="1"/>
  <c r="D12" i="16"/>
  <c r="D106" i="16" s="1"/>
  <c r="C12" i="16"/>
  <c r="C106" i="16" s="1"/>
  <c r="B12" i="16"/>
  <c r="B106" i="16" s="1"/>
  <c r="L21" i="16" l="1"/>
  <c r="C27" i="18"/>
  <c r="B26" i="16"/>
  <c r="L35" i="16"/>
  <c r="C95" i="16"/>
  <c r="D26" i="16"/>
  <c r="H115" i="16"/>
  <c r="L23" i="16"/>
  <c r="L30" i="16"/>
  <c r="M56" i="16"/>
  <c r="D95" i="16"/>
  <c r="J95" i="16"/>
  <c r="J27" i="17"/>
  <c r="D27" i="18"/>
  <c r="L33" i="18"/>
  <c r="L13" i="16"/>
  <c r="M44" i="16"/>
  <c r="C26" i="16"/>
  <c r="L87" i="16"/>
  <c r="L92" i="16"/>
  <c r="L95" i="16" s="1"/>
  <c r="F110" i="16"/>
  <c r="F119" i="16" s="1"/>
  <c r="L18" i="16"/>
  <c r="C113" i="16"/>
  <c r="F114" i="16"/>
  <c r="D118" i="16"/>
  <c r="C39" i="16"/>
  <c r="L31" i="16"/>
  <c r="L36" i="16"/>
  <c r="I123" i="16"/>
  <c r="L123" i="16" s="1"/>
  <c r="F95" i="16"/>
  <c r="L89" i="16"/>
  <c r="L93" i="16"/>
  <c r="L94" i="16"/>
  <c r="L99" i="16"/>
  <c r="C27" i="17"/>
  <c r="L25" i="17"/>
  <c r="L34" i="17"/>
  <c r="L39" i="17"/>
  <c r="L24" i="18"/>
  <c r="D27" i="17"/>
  <c r="F27" i="18"/>
  <c r="H41" i="18"/>
  <c r="B41" i="18"/>
  <c r="L38" i="18"/>
  <c r="L112" i="16"/>
  <c r="D39" i="16"/>
  <c r="J39" i="16"/>
  <c r="H95" i="16"/>
  <c r="L88" i="16"/>
  <c r="J26" i="16"/>
  <c r="C112" i="16"/>
  <c r="F113" i="16"/>
  <c r="L113" i="16" s="1"/>
  <c r="C116" i="16"/>
  <c r="L116" i="16" s="1"/>
  <c r="D117" i="16"/>
  <c r="L25" i="16"/>
  <c r="F39" i="16"/>
  <c r="L33" i="16"/>
  <c r="L37" i="16"/>
  <c r="L38" i="16"/>
  <c r="L26" i="17"/>
  <c r="I41" i="18"/>
  <c r="H26" i="16"/>
  <c r="L12" i="16"/>
  <c r="B73" i="16" s="1"/>
  <c r="D112" i="16"/>
  <c r="H113" i="16"/>
  <c r="B115" i="16"/>
  <c r="F117" i="16"/>
  <c r="H39" i="16"/>
  <c r="L32" i="16"/>
  <c r="L23" i="17"/>
  <c r="L40" i="17"/>
  <c r="G27" i="18"/>
  <c r="L37" i="18"/>
  <c r="L22" i="17"/>
  <c r="L32" i="17"/>
  <c r="L36" i="18"/>
  <c r="L31" i="17"/>
  <c r="I27" i="18"/>
  <c r="B27" i="17"/>
  <c r="L20" i="17"/>
  <c r="J27" i="18"/>
  <c r="L19" i="17"/>
  <c r="F41" i="17"/>
  <c r="L18" i="18"/>
  <c r="L22" i="18"/>
  <c r="B27" i="18"/>
  <c r="L20" i="18"/>
  <c r="D41" i="18"/>
  <c r="M12" i="17"/>
  <c r="G27" i="17"/>
  <c r="I41" i="17"/>
  <c r="L37" i="17"/>
  <c r="M13" i="18"/>
  <c r="E41" i="18"/>
  <c r="H27" i="17"/>
  <c r="J41" i="17"/>
  <c r="L36" i="17"/>
  <c r="M12" i="18"/>
  <c r="F41" i="18"/>
  <c r="J41" i="18"/>
  <c r="I27" i="17"/>
  <c r="L35" i="17"/>
  <c r="E27" i="18"/>
  <c r="G41" i="18"/>
  <c r="L33" i="17"/>
  <c r="L34" i="18"/>
  <c r="H27" i="18"/>
  <c r="L21" i="17"/>
  <c r="D41" i="17"/>
  <c r="L26" i="18"/>
  <c r="L32" i="18"/>
  <c r="E41" i="17"/>
  <c r="L18" i="17"/>
  <c r="L19" i="18"/>
  <c r="L25" i="18"/>
  <c r="L17" i="17"/>
  <c r="G41" i="17"/>
  <c r="L21" i="18"/>
  <c r="L31" i="18"/>
  <c r="M13" i="17"/>
  <c r="F27" i="17"/>
  <c r="H41" i="17"/>
  <c r="L38" i="17"/>
  <c r="C41" i="18"/>
  <c r="L17" i="18"/>
  <c r="E27" i="17"/>
  <c r="C41" i="17"/>
  <c r="L117" i="16"/>
  <c r="L106" i="16"/>
  <c r="B110" i="16"/>
  <c r="J111" i="16"/>
  <c r="L111" i="16" s="1"/>
  <c r="C115" i="16"/>
  <c r="H118" i="16"/>
  <c r="L118" i="16" s="1"/>
  <c r="C110" i="16"/>
  <c r="H110" i="16"/>
  <c r="B114" i="16"/>
  <c r="L114" i="16" s="1"/>
  <c r="B39" i="16"/>
  <c r="B95" i="16"/>
  <c r="L17" i="16"/>
  <c r="L24" i="16"/>
  <c r="F26" i="16"/>
  <c r="L19" i="16"/>
  <c r="L82" i="16"/>
  <c r="B74" i="16" s="1"/>
  <c r="J28" i="16" s="1"/>
  <c r="M43" i="16"/>
  <c r="L20" i="16"/>
  <c r="J110" i="16"/>
  <c r="D110" i="16"/>
  <c r="D119" i="16" l="1"/>
  <c r="L39" i="16"/>
  <c r="L115" i="16"/>
  <c r="K53" i="20"/>
  <c r="D37" i="20"/>
  <c r="H23" i="20"/>
  <c r="F44" i="20"/>
  <c r="J20" i="20"/>
  <c r="B44" i="20"/>
  <c r="B37" i="20"/>
  <c r="F29" i="20"/>
  <c r="L27" i="17"/>
  <c r="L41" i="18"/>
  <c r="L41" i="17"/>
  <c r="B15" i="20"/>
  <c r="B33" i="20"/>
  <c r="B23" i="20"/>
  <c r="B31" i="20"/>
  <c r="F15" i="20"/>
  <c r="J15" i="20"/>
  <c r="D15" i="20"/>
  <c r="J29" i="20"/>
  <c r="L27" i="18"/>
  <c r="C15" i="20"/>
  <c r="B34" i="20"/>
  <c r="C29" i="20"/>
  <c r="B29" i="20"/>
  <c r="H29" i="20"/>
  <c r="D29" i="20"/>
  <c r="B20" i="20"/>
  <c r="B43" i="20"/>
  <c r="H15" i="20"/>
  <c r="L110" i="16"/>
  <c r="B119" i="16"/>
  <c r="L26" i="16"/>
  <c r="H119" i="16"/>
  <c r="J119" i="16"/>
  <c r="C119" i="16"/>
  <c r="B75" i="16"/>
  <c r="L119" i="16" l="1"/>
  <c r="I55" i="20"/>
  <c r="E53" i="20"/>
  <c r="E51" i="20"/>
  <c r="H34" i="20"/>
  <c r="K52" i="20"/>
  <c r="D34" i="20"/>
  <c r="J23" i="20"/>
  <c r="J25" i="20" s="1"/>
  <c r="K50" i="20"/>
  <c r="C37" i="20"/>
  <c r="G54" i="20"/>
  <c r="G11" i="20"/>
  <c r="E49" i="20"/>
  <c r="E43" i="20"/>
  <c r="D65" i="20"/>
  <c r="I52" i="20"/>
  <c r="F31" i="20"/>
  <c r="F37" i="20"/>
  <c r="C11" i="20"/>
  <c r="D20" i="20"/>
  <c r="J44" i="20"/>
  <c r="D43" i="20"/>
  <c r="I53" i="20"/>
  <c r="L43" i="20"/>
  <c r="F43" i="20"/>
  <c r="F33" i="20"/>
  <c r="K43" i="20"/>
  <c r="J34" i="20"/>
  <c r="F20" i="20"/>
  <c r="C34" i="20"/>
  <c r="K56" i="20"/>
  <c r="E55" i="20"/>
  <c r="D44" i="20"/>
  <c r="E54" i="20"/>
  <c r="K54" i="20"/>
  <c r="H43" i="20"/>
  <c r="H31" i="20"/>
  <c r="K55" i="20"/>
  <c r="G51" i="20"/>
  <c r="D31" i="20"/>
  <c r="E10" i="20"/>
  <c r="H33" i="20"/>
  <c r="C23" i="20"/>
  <c r="C44" i="20"/>
  <c r="C31" i="20"/>
  <c r="I50" i="20"/>
  <c r="C33" i="20"/>
  <c r="B11" i="20"/>
  <c r="C43" i="20"/>
  <c r="H44" i="20"/>
  <c r="E50" i="20"/>
  <c r="B25" i="20"/>
  <c r="L15" i="20"/>
  <c r="G43" i="20"/>
  <c r="G53" i="20"/>
  <c r="G55" i="20"/>
  <c r="E52" i="20"/>
  <c r="I49" i="20"/>
  <c r="I44" i="20"/>
  <c r="D10" i="20"/>
  <c r="D63" i="20"/>
  <c r="G52" i="20"/>
  <c r="I54" i="20"/>
  <c r="L44" i="20"/>
  <c r="J43" i="20"/>
  <c r="J10" i="20"/>
  <c r="C10" i="20"/>
  <c r="F23" i="20"/>
  <c r="I51" i="20"/>
  <c r="B10" i="20"/>
  <c r="L29" i="20"/>
  <c r="B39" i="20"/>
  <c r="I11" i="20"/>
  <c r="E56" i="20"/>
  <c r="K49" i="20"/>
  <c r="D62" i="20"/>
  <c r="I43" i="20"/>
  <c r="D23" i="20"/>
  <c r="D25" i="20" s="1"/>
  <c r="D64" i="20"/>
  <c r="H37" i="20"/>
  <c r="C20" i="20"/>
  <c r="D33" i="20"/>
  <c r="K51" i="20"/>
  <c r="K44" i="20"/>
  <c r="F34" i="20"/>
  <c r="J33" i="20"/>
  <c r="D11" i="20"/>
  <c r="G44" i="20"/>
  <c r="G56" i="20"/>
  <c r="J37" i="20"/>
  <c r="I56" i="20"/>
  <c r="E11" i="20"/>
  <c r="E44" i="20"/>
  <c r="G49" i="20"/>
  <c r="D61" i="20"/>
  <c r="I10" i="20"/>
  <c r="G50" i="20"/>
  <c r="J11" i="20"/>
  <c r="H20" i="20"/>
  <c r="H25" i="20" s="1"/>
  <c r="J31" i="20"/>
  <c r="D123" i="15"/>
  <c r="C123" i="15"/>
  <c r="I119" i="15"/>
  <c r="G119" i="15"/>
  <c r="E119" i="15"/>
  <c r="H117" i="15"/>
  <c r="D117" i="15"/>
  <c r="C115" i="15"/>
  <c r="G106" i="15"/>
  <c r="C106" i="15"/>
  <c r="K99" i="15"/>
  <c r="J99" i="15"/>
  <c r="I99" i="15"/>
  <c r="H99" i="15"/>
  <c r="G99" i="15"/>
  <c r="F99" i="15"/>
  <c r="F123" i="15" s="1"/>
  <c r="E99" i="15"/>
  <c r="D99" i="15"/>
  <c r="C99" i="15"/>
  <c r="B99" i="15"/>
  <c r="I95" i="15"/>
  <c r="G95" i="15"/>
  <c r="E95" i="15"/>
  <c r="J94" i="15"/>
  <c r="H94" i="15"/>
  <c r="F94" i="15"/>
  <c r="D94" i="15"/>
  <c r="C94" i="15"/>
  <c r="B94" i="15"/>
  <c r="J93" i="15"/>
  <c r="H93" i="15"/>
  <c r="F93" i="15"/>
  <c r="D93" i="15"/>
  <c r="C93" i="15"/>
  <c r="B93" i="15"/>
  <c r="J92" i="15"/>
  <c r="H92" i="15"/>
  <c r="F92" i="15"/>
  <c r="D92" i="15"/>
  <c r="C92" i="15"/>
  <c r="B92" i="15"/>
  <c r="J91" i="15"/>
  <c r="H91" i="15"/>
  <c r="F91" i="15"/>
  <c r="D91" i="15"/>
  <c r="C91" i="15"/>
  <c r="B91" i="15"/>
  <c r="L91" i="15" s="1"/>
  <c r="J90" i="15"/>
  <c r="L90" i="15" s="1"/>
  <c r="H90" i="15"/>
  <c r="F90" i="15"/>
  <c r="D90" i="15"/>
  <c r="C90" i="15"/>
  <c r="B90" i="15"/>
  <c r="J89" i="15"/>
  <c r="H89" i="15"/>
  <c r="F89" i="15"/>
  <c r="D89" i="15"/>
  <c r="C89" i="15"/>
  <c r="B89" i="15"/>
  <c r="J88" i="15"/>
  <c r="H88" i="15"/>
  <c r="F88" i="15"/>
  <c r="D88" i="15"/>
  <c r="C88" i="15"/>
  <c r="B88" i="15"/>
  <c r="J87" i="15"/>
  <c r="H87" i="15"/>
  <c r="F87" i="15"/>
  <c r="D87" i="15"/>
  <c r="C87" i="15"/>
  <c r="B87" i="15"/>
  <c r="J86" i="15"/>
  <c r="H86" i="15"/>
  <c r="F86" i="15"/>
  <c r="D86" i="15"/>
  <c r="C86" i="15"/>
  <c r="B86" i="15"/>
  <c r="J82" i="15"/>
  <c r="I82" i="15"/>
  <c r="H82" i="15"/>
  <c r="G82" i="15"/>
  <c r="F82" i="15"/>
  <c r="E82" i="15"/>
  <c r="D82" i="15"/>
  <c r="C82" i="15"/>
  <c r="B82" i="15"/>
  <c r="D68" i="15"/>
  <c r="D65" i="15"/>
  <c r="L64" i="15"/>
  <c r="D64" i="15"/>
  <c r="D63" i="15"/>
  <c r="L62" i="15"/>
  <c r="D62" i="15"/>
  <c r="L61" i="15"/>
  <c r="D61" i="15"/>
  <c r="L60" i="15"/>
  <c r="D60" i="15"/>
  <c r="G57" i="15"/>
  <c r="K56" i="15"/>
  <c r="I56" i="15"/>
  <c r="G56" i="15"/>
  <c r="E56" i="15"/>
  <c r="K55" i="15"/>
  <c r="I55" i="15"/>
  <c r="G55" i="15"/>
  <c r="E55" i="15"/>
  <c r="K54" i="15"/>
  <c r="I54" i="15"/>
  <c r="G54" i="15"/>
  <c r="E54" i="15"/>
  <c r="K53" i="15"/>
  <c r="I53" i="15"/>
  <c r="G53" i="15"/>
  <c r="E53" i="15"/>
  <c r="K52" i="15"/>
  <c r="I52" i="15"/>
  <c r="G52" i="15"/>
  <c r="E52" i="15"/>
  <c r="K51" i="15"/>
  <c r="I51" i="15"/>
  <c r="G51" i="15"/>
  <c r="E51" i="15"/>
  <c r="K50" i="15"/>
  <c r="I50" i="15"/>
  <c r="G50" i="15"/>
  <c r="E50" i="15"/>
  <c r="K49" i="15"/>
  <c r="I49" i="15"/>
  <c r="G49" i="15"/>
  <c r="E49" i="15"/>
  <c r="L44" i="15"/>
  <c r="K44" i="15"/>
  <c r="J44" i="15"/>
  <c r="I44" i="15"/>
  <c r="H44" i="15"/>
  <c r="G44" i="15"/>
  <c r="F44" i="15"/>
  <c r="E44" i="15"/>
  <c r="D44" i="15"/>
  <c r="C44" i="15"/>
  <c r="B44" i="15"/>
  <c r="L43" i="15"/>
  <c r="K43" i="15"/>
  <c r="K123" i="15" s="1"/>
  <c r="J43" i="15"/>
  <c r="J123" i="15" s="1"/>
  <c r="I43" i="15"/>
  <c r="I123" i="15" s="1"/>
  <c r="H43" i="15"/>
  <c r="H123" i="15" s="1"/>
  <c r="G43" i="15"/>
  <c r="G123" i="15" s="1"/>
  <c r="F43" i="15"/>
  <c r="E43" i="15"/>
  <c r="D43" i="15"/>
  <c r="C43" i="15"/>
  <c r="B43" i="15"/>
  <c r="B123" i="15" s="1"/>
  <c r="I39" i="15"/>
  <c r="G39" i="15"/>
  <c r="E39" i="15"/>
  <c r="J38" i="15"/>
  <c r="H38" i="15"/>
  <c r="F38" i="15"/>
  <c r="D38" i="15"/>
  <c r="C38" i="15"/>
  <c r="B38" i="15"/>
  <c r="J37" i="15"/>
  <c r="H37" i="15"/>
  <c r="F37" i="15"/>
  <c r="D37" i="15"/>
  <c r="C37" i="15"/>
  <c r="B37" i="15"/>
  <c r="L37" i="15" s="1"/>
  <c r="J36" i="15"/>
  <c r="H36" i="15"/>
  <c r="F36" i="15"/>
  <c r="D36" i="15"/>
  <c r="C36" i="15"/>
  <c r="B36" i="15"/>
  <c r="J35" i="15"/>
  <c r="H35" i="15"/>
  <c r="F35" i="15"/>
  <c r="D35" i="15"/>
  <c r="C35" i="15"/>
  <c r="B35" i="15"/>
  <c r="J34" i="15"/>
  <c r="H34" i="15"/>
  <c r="F34" i="15"/>
  <c r="D34" i="15"/>
  <c r="C34" i="15"/>
  <c r="B34" i="15"/>
  <c r="J33" i="15"/>
  <c r="H33" i="15"/>
  <c r="F33" i="15"/>
  <c r="D33" i="15"/>
  <c r="C33" i="15"/>
  <c r="C39" i="15" s="1"/>
  <c r="B33" i="15"/>
  <c r="L33" i="15" s="1"/>
  <c r="J32" i="15"/>
  <c r="H32" i="15"/>
  <c r="F32" i="15"/>
  <c r="D32" i="15"/>
  <c r="C32" i="15"/>
  <c r="B32" i="15"/>
  <c r="J31" i="15"/>
  <c r="H31" i="15"/>
  <c r="F31" i="15"/>
  <c r="D31" i="15"/>
  <c r="C31" i="15"/>
  <c r="B31" i="15"/>
  <c r="J30" i="15"/>
  <c r="H30" i="15"/>
  <c r="H39" i="15" s="1"/>
  <c r="F30" i="15"/>
  <c r="D30" i="15"/>
  <c r="D39" i="15" s="1"/>
  <c r="C30" i="15"/>
  <c r="B30" i="15"/>
  <c r="I26" i="15"/>
  <c r="G26" i="15"/>
  <c r="E26" i="15"/>
  <c r="J25" i="15"/>
  <c r="J118" i="15" s="1"/>
  <c r="H25" i="15"/>
  <c r="H118" i="15" s="1"/>
  <c r="F25" i="15"/>
  <c r="F118" i="15" s="1"/>
  <c r="D25" i="15"/>
  <c r="D118" i="15" s="1"/>
  <c r="C25" i="15"/>
  <c r="C118" i="15" s="1"/>
  <c r="B25" i="15"/>
  <c r="B118" i="15" s="1"/>
  <c r="J24" i="15"/>
  <c r="J117" i="15" s="1"/>
  <c r="H24" i="15"/>
  <c r="F24" i="15"/>
  <c r="F117" i="15" s="1"/>
  <c r="D24" i="15"/>
  <c r="C24" i="15"/>
  <c r="C117" i="15" s="1"/>
  <c r="B24" i="15"/>
  <c r="J23" i="15"/>
  <c r="J116" i="15" s="1"/>
  <c r="H23" i="15"/>
  <c r="H116" i="15" s="1"/>
  <c r="F23" i="15"/>
  <c r="F116" i="15" s="1"/>
  <c r="D23" i="15"/>
  <c r="D116" i="15" s="1"/>
  <c r="C23" i="15"/>
  <c r="C116" i="15" s="1"/>
  <c r="B23" i="15"/>
  <c r="J22" i="15"/>
  <c r="J115" i="15" s="1"/>
  <c r="H22" i="15"/>
  <c r="H115" i="15" s="1"/>
  <c r="F22" i="15"/>
  <c r="F115" i="15" s="1"/>
  <c r="D22" i="15"/>
  <c r="D115" i="15" s="1"/>
  <c r="C22" i="15"/>
  <c r="B22" i="15"/>
  <c r="B115" i="15" s="1"/>
  <c r="J21" i="15"/>
  <c r="J114" i="15" s="1"/>
  <c r="H21" i="15"/>
  <c r="F21" i="15"/>
  <c r="F114" i="15" s="1"/>
  <c r="D21" i="15"/>
  <c r="D114" i="15" s="1"/>
  <c r="C21" i="15"/>
  <c r="B21" i="15"/>
  <c r="J20" i="15"/>
  <c r="J113" i="15" s="1"/>
  <c r="H20" i="15"/>
  <c r="H113" i="15" s="1"/>
  <c r="F20" i="15"/>
  <c r="F113" i="15" s="1"/>
  <c r="D20" i="15"/>
  <c r="C20" i="15"/>
  <c r="C113" i="15" s="1"/>
  <c r="B20" i="15"/>
  <c r="B113" i="15" s="1"/>
  <c r="J19" i="15"/>
  <c r="J112" i="15" s="1"/>
  <c r="H19" i="15"/>
  <c r="H112" i="15" s="1"/>
  <c r="F19" i="15"/>
  <c r="F112" i="15" s="1"/>
  <c r="D19" i="15"/>
  <c r="D112" i="15" s="1"/>
  <c r="C19" i="15"/>
  <c r="C112" i="15" s="1"/>
  <c r="B19" i="15"/>
  <c r="L19" i="15" s="1"/>
  <c r="J18" i="15"/>
  <c r="J111" i="15" s="1"/>
  <c r="H18" i="15"/>
  <c r="H111" i="15" s="1"/>
  <c r="F18" i="15"/>
  <c r="F111" i="15" s="1"/>
  <c r="D18" i="15"/>
  <c r="D111" i="15" s="1"/>
  <c r="C18" i="15"/>
  <c r="C111" i="15" s="1"/>
  <c r="B18" i="15"/>
  <c r="B111" i="15" s="1"/>
  <c r="J17" i="15"/>
  <c r="J110" i="15" s="1"/>
  <c r="H17" i="15"/>
  <c r="H26" i="15" s="1"/>
  <c r="F17" i="15"/>
  <c r="F26" i="15" s="1"/>
  <c r="D17" i="15"/>
  <c r="C17" i="15"/>
  <c r="C110" i="15" s="1"/>
  <c r="B17" i="15"/>
  <c r="B110" i="15" s="1"/>
  <c r="J13" i="15"/>
  <c r="I13" i="15"/>
  <c r="H13" i="15"/>
  <c r="G13" i="15"/>
  <c r="F13" i="15"/>
  <c r="E13" i="15"/>
  <c r="D13" i="15"/>
  <c r="C13" i="15"/>
  <c r="B13" i="15"/>
  <c r="L13" i="15" s="1"/>
  <c r="J12" i="15"/>
  <c r="I12" i="15"/>
  <c r="H12" i="15"/>
  <c r="H106" i="15" s="1"/>
  <c r="G12" i="15"/>
  <c r="F12" i="15"/>
  <c r="F106" i="15" s="1"/>
  <c r="E12" i="15"/>
  <c r="E106" i="15" s="1"/>
  <c r="D12" i="15"/>
  <c r="D106" i="15" s="1"/>
  <c r="C12" i="15"/>
  <c r="B12" i="15"/>
  <c r="B106" i="15" s="1"/>
  <c r="F123" i="14"/>
  <c r="I119" i="14"/>
  <c r="G119" i="14"/>
  <c r="E119" i="14"/>
  <c r="J117" i="14"/>
  <c r="D115" i="14"/>
  <c r="C115" i="14"/>
  <c r="J112" i="14"/>
  <c r="H112" i="14"/>
  <c r="B110" i="14"/>
  <c r="K99" i="14"/>
  <c r="J99" i="14"/>
  <c r="I99" i="14"/>
  <c r="H99" i="14"/>
  <c r="G99" i="14"/>
  <c r="G123" i="14" s="1"/>
  <c r="F99" i="14"/>
  <c r="E99" i="14"/>
  <c r="D99" i="14"/>
  <c r="C99" i="14"/>
  <c r="B99" i="14"/>
  <c r="I95" i="14"/>
  <c r="G95" i="14"/>
  <c r="E95" i="14"/>
  <c r="J94" i="14"/>
  <c r="H94" i="14"/>
  <c r="F94" i="14"/>
  <c r="D94" i="14"/>
  <c r="C94" i="14"/>
  <c r="B94" i="14"/>
  <c r="J93" i="14"/>
  <c r="H93" i="14"/>
  <c r="F93" i="14"/>
  <c r="D93" i="14"/>
  <c r="C93" i="14"/>
  <c r="B93" i="14"/>
  <c r="J92" i="14"/>
  <c r="H92" i="14"/>
  <c r="F92" i="14"/>
  <c r="D92" i="14"/>
  <c r="C92" i="14"/>
  <c r="B92" i="14"/>
  <c r="J91" i="14"/>
  <c r="H91" i="14"/>
  <c r="F91" i="14"/>
  <c r="D91" i="14"/>
  <c r="C91" i="14"/>
  <c r="B91" i="14"/>
  <c r="L91" i="14" s="1"/>
  <c r="J90" i="14"/>
  <c r="H90" i="14"/>
  <c r="F90" i="14"/>
  <c r="D90" i="14"/>
  <c r="C90" i="14"/>
  <c r="B90" i="14"/>
  <c r="L90" i="14" s="1"/>
  <c r="J89" i="14"/>
  <c r="H89" i="14"/>
  <c r="F89" i="14"/>
  <c r="D89" i="14"/>
  <c r="C89" i="14"/>
  <c r="B89" i="14"/>
  <c r="J88" i="14"/>
  <c r="H88" i="14"/>
  <c r="F88" i="14"/>
  <c r="D88" i="14"/>
  <c r="C88" i="14"/>
  <c r="B88" i="14"/>
  <c r="J87" i="14"/>
  <c r="H87" i="14"/>
  <c r="F87" i="14"/>
  <c r="D87" i="14"/>
  <c r="C87" i="14"/>
  <c r="B87" i="14"/>
  <c r="J86" i="14"/>
  <c r="H86" i="14"/>
  <c r="F86" i="14"/>
  <c r="D86" i="14"/>
  <c r="C86" i="14"/>
  <c r="C110" i="14" s="1"/>
  <c r="B86" i="14"/>
  <c r="J82" i="14"/>
  <c r="J106" i="14" s="1"/>
  <c r="I82" i="14"/>
  <c r="H82" i="14"/>
  <c r="G82" i="14"/>
  <c r="F82" i="14"/>
  <c r="E82" i="14"/>
  <c r="D82" i="14"/>
  <c r="C82" i="14"/>
  <c r="B82" i="14"/>
  <c r="D68" i="14"/>
  <c r="D65" i="14"/>
  <c r="L64" i="14"/>
  <c r="D64" i="14"/>
  <c r="D63" i="14"/>
  <c r="L62" i="14"/>
  <c r="D62" i="14"/>
  <c r="L61" i="14"/>
  <c r="D61" i="14"/>
  <c r="L60" i="14"/>
  <c r="D60" i="14"/>
  <c r="G57" i="14"/>
  <c r="K56" i="14"/>
  <c r="I56" i="14"/>
  <c r="G56" i="14"/>
  <c r="E56" i="14"/>
  <c r="K55" i="14"/>
  <c r="I55" i="14"/>
  <c r="G55" i="14"/>
  <c r="E55" i="14"/>
  <c r="K54" i="14"/>
  <c r="I54" i="14"/>
  <c r="G54" i="14"/>
  <c r="E54" i="14"/>
  <c r="K53" i="14"/>
  <c r="I53" i="14"/>
  <c r="G53" i="14"/>
  <c r="E53" i="14"/>
  <c r="K52" i="14"/>
  <c r="I52" i="14"/>
  <c r="G52" i="14"/>
  <c r="E52" i="14"/>
  <c r="K51" i="14"/>
  <c r="I51" i="14"/>
  <c r="G51" i="14"/>
  <c r="E51" i="14"/>
  <c r="K50" i="14"/>
  <c r="I50" i="14"/>
  <c r="G50" i="14"/>
  <c r="E50" i="14"/>
  <c r="K49" i="14"/>
  <c r="I49" i="14"/>
  <c r="G49" i="14"/>
  <c r="E49" i="14"/>
  <c r="K44" i="14"/>
  <c r="J44" i="14"/>
  <c r="I44" i="14"/>
  <c r="H44" i="14"/>
  <c r="G44" i="14"/>
  <c r="F44" i="14"/>
  <c r="E44" i="14"/>
  <c r="D44" i="14"/>
  <c r="C44" i="14"/>
  <c r="B44" i="14"/>
  <c r="K43" i="14"/>
  <c r="K123" i="14" s="1"/>
  <c r="J43" i="14"/>
  <c r="J123" i="14" s="1"/>
  <c r="I43" i="14"/>
  <c r="I123" i="14" s="1"/>
  <c r="H43" i="14"/>
  <c r="G43" i="14"/>
  <c r="F43" i="14"/>
  <c r="E43" i="14"/>
  <c r="E123" i="14" s="1"/>
  <c r="D43" i="14"/>
  <c r="C43" i="14"/>
  <c r="C123" i="14" s="1"/>
  <c r="B43" i="14"/>
  <c r="L43" i="14" s="1"/>
  <c r="I39" i="14"/>
  <c r="G39" i="14"/>
  <c r="E39" i="14"/>
  <c r="J38" i="14"/>
  <c r="H38" i="14"/>
  <c r="F38" i="14"/>
  <c r="D38" i="14"/>
  <c r="C38" i="14"/>
  <c r="B38" i="14"/>
  <c r="J37" i="14"/>
  <c r="H37" i="14"/>
  <c r="F37" i="14"/>
  <c r="D37" i="14"/>
  <c r="C37" i="14"/>
  <c r="B37" i="14"/>
  <c r="L37" i="14" s="1"/>
  <c r="J36" i="14"/>
  <c r="H36" i="14"/>
  <c r="F36" i="14"/>
  <c r="D36" i="14"/>
  <c r="C36" i="14"/>
  <c r="B36" i="14"/>
  <c r="J35" i="14"/>
  <c r="H35" i="14"/>
  <c r="F35" i="14"/>
  <c r="D35" i="14"/>
  <c r="C35" i="14"/>
  <c r="B35" i="14"/>
  <c r="J34" i="14"/>
  <c r="H34" i="14"/>
  <c r="F34" i="14"/>
  <c r="D34" i="14"/>
  <c r="C34" i="14"/>
  <c r="B34" i="14"/>
  <c r="J33" i="14"/>
  <c r="H33" i="14"/>
  <c r="F33" i="14"/>
  <c r="D33" i="14"/>
  <c r="C33" i="14"/>
  <c r="B33" i="14"/>
  <c r="L33" i="14" s="1"/>
  <c r="J32" i="14"/>
  <c r="H32" i="14"/>
  <c r="F32" i="14"/>
  <c r="D32" i="14"/>
  <c r="C32" i="14"/>
  <c r="B32" i="14"/>
  <c r="J31" i="14"/>
  <c r="H31" i="14"/>
  <c r="F31" i="14"/>
  <c r="D31" i="14"/>
  <c r="C31" i="14"/>
  <c r="B31" i="14"/>
  <c r="J30" i="14"/>
  <c r="H30" i="14"/>
  <c r="F30" i="14"/>
  <c r="D30" i="14"/>
  <c r="D39" i="14" s="1"/>
  <c r="C30" i="14"/>
  <c r="B30" i="14"/>
  <c r="I26" i="14"/>
  <c r="G26" i="14"/>
  <c r="E26" i="14"/>
  <c r="J25" i="14"/>
  <c r="J118" i="14" s="1"/>
  <c r="H25" i="14"/>
  <c r="H118" i="14" s="1"/>
  <c r="F25" i="14"/>
  <c r="F118" i="14" s="1"/>
  <c r="D25" i="14"/>
  <c r="D118" i="14" s="1"/>
  <c r="C25" i="14"/>
  <c r="C118" i="14" s="1"/>
  <c r="B25" i="14"/>
  <c r="B118" i="14" s="1"/>
  <c r="J24" i="14"/>
  <c r="H24" i="14"/>
  <c r="H117" i="14" s="1"/>
  <c r="F24" i="14"/>
  <c r="D24" i="14"/>
  <c r="D117" i="14" s="1"/>
  <c r="C24" i="14"/>
  <c r="C117" i="14" s="1"/>
  <c r="B24" i="14"/>
  <c r="B117" i="14" s="1"/>
  <c r="J23" i="14"/>
  <c r="J116" i="14" s="1"/>
  <c r="H23" i="14"/>
  <c r="H116" i="14" s="1"/>
  <c r="F23" i="14"/>
  <c r="F116" i="14" s="1"/>
  <c r="D23" i="14"/>
  <c r="D116" i="14" s="1"/>
  <c r="C23" i="14"/>
  <c r="C116" i="14" s="1"/>
  <c r="B23" i="14"/>
  <c r="B116" i="14" s="1"/>
  <c r="J22" i="14"/>
  <c r="J115" i="14" s="1"/>
  <c r="H22" i="14"/>
  <c r="H115" i="14" s="1"/>
  <c r="F22" i="14"/>
  <c r="F115" i="14" s="1"/>
  <c r="D22" i="14"/>
  <c r="C22" i="14"/>
  <c r="B22" i="14"/>
  <c r="J21" i="14"/>
  <c r="J114" i="14" s="1"/>
  <c r="H21" i="14"/>
  <c r="H114" i="14" s="1"/>
  <c r="F21" i="14"/>
  <c r="F114" i="14" s="1"/>
  <c r="D21" i="14"/>
  <c r="D114" i="14" s="1"/>
  <c r="C21" i="14"/>
  <c r="C114" i="14" s="1"/>
  <c r="B21" i="14"/>
  <c r="J20" i="14"/>
  <c r="J113" i="14" s="1"/>
  <c r="H20" i="14"/>
  <c r="H113" i="14" s="1"/>
  <c r="F20" i="14"/>
  <c r="F113" i="14" s="1"/>
  <c r="D20" i="14"/>
  <c r="D113" i="14" s="1"/>
  <c r="C20" i="14"/>
  <c r="C113" i="14" s="1"/>
  <c r="B20" i="14"/>
  <c r="J19" i="14"/>
  <c r="H19" i="14"/>
  <c r="F19" i="14"/>
  <c r="F112" i="14" s="1"/>
  <c r="D19" i="14"/>
  <c r="C19" i="14"/>
  <c r="C26" i="14" s="1"/>
  <c r="B19" i="14"/>
  <c r="L19" i="14" s="1"/>
  <c r="J18" i="14"/>
  <c r="J111" i="14" s="1"/>
  <c r="H18" i="14"/>
  <c r="H111" i="14" s="1"/>
  <c r="F18" i="14"/>
  <c r="F111" i="14" s="1"/>
  <c r="D18" i="14"/>
  <c r="C18" i="14"/>
  <c r="B18" i="14"/>
  <c r="L18" i="14" s="1"/>
  <c r="J17" i="14"/>
  <c r="J110" i="14" s="1"/>
  <c r="H17" i="14"/>
  <c r="H110" i="14" s="1"/>
  <c r="F17" i="14"/>
  <c r="D17" i="14"/>
  <c r="D110" i="14" s="1"/>
  <c r="C17" i="14"/>
  <c r="B17" i="14"/>
  <c r="J13" i="14"/>
  <c r="I13" i="14"/>
  <c r="H13" i="14"/>
  <c r="G13" i="14"/>
  <c r="F13" i="14"/>
  <c r="E13" i="14"/>
  <c r="D13" i="14"/>
  <c r="C13" i="14"/>
  <c r="B13" i="14"/>
  <c r="J12" i="14"/>
  <c r="I12" i="14"/>
  <c r="I106" i="14" s="1"/>
  <c r="H12" i="14"/>
  <c r="H106" i="14" s="1"/>
  <c r="G12" i="14"/>
  <c r="G106" i="14" s="1"/>
  <c r="F12" i="14"/>
  <c r="F106" i="14" s="1"/>
  <c r="E12" i="14"/>
  <c r="E106" i="14" s="1"/>
  <c r="D12" i="14"/>
  <c r="C12" i="14"/>
  <c r="B12" i="14"/>
  <c r="E123" i="13"/>
  <c r="D123" i="13"/>
  <c r="I119" i="13"/>
  <c r="G119" i="13"/>
  <c r="E119" i="13"/>
  <c r="F118" i="13"/>
  <c r="B117" i="13"/>
  <c r="J116" i="13"/>
  <c r="B116" i="13"/>
  <c r="D114" i="13"/>
  <c r="C114" i="13"/>
  <c r="F110" i="13"/>
  <c r="D110" i="13"/>
  <c r="C110" i="13"/>
  <c r="K99" i="13"/>
  <c r="J99" i="13"/>
  <c r="I99" i="13"/>
  <c r="H99" i="13"/>
  <c r="G99" i="13"/>
  <c r="F99" i="13"/>
  <c r="E99" i="13"/>
  <c r="D99" i="13"/>
  <c r="C99" i="13"/>
  <c r="B99" i="13"/>
  <c r="I95" i="13"/>
  <c r="G95" i="13"/>
  <c r="E95" i="13"/>
  <c r="J94" i="13"/>
  <c r="H94" i="13"/>
  <c r="F94" i="13"/>
  <c r="D94" i="13"/>
  <c r="C94" i="13"/>
  <c r="L94" i="13" s="1"/>
  <c r="B94" i="13"/>
  <c r="J93" i="13"/>
  <c r="H93" i="13"/>
  <c r="F93" i="13"/>
  <c r="D93" i="13"/>
  <c r="C93" i="13"/>
  <c r="B93" i="13"/>
  <c r="J92" i="13"/>
  <c r="H92" i="13"/>
  <c r="F92" i="13"/>
  <c r="L92" i="13" s="1"/>
  <c r="D92" i="13"/>
  <c r="C92" i="13"/>
  <c r="B92" i="13"/>
  <c r="J91" i="13"/>
  <c r="H91" i="13"/>
  <c r="F91" i="13"/>
  <c r="D91" i="13"/>
  <c r="C91" i="13"/>
  <c r="B91" i="13"/>
  <c r="J90" i="13"/>
  <c r="H90" i="13"/>
  <c r="F90" i="13"/>
  <c r="D90" i="13"/>
  <c r="C90" i="13"/>
  <c r="B90" i="13"/>
  <c r="J89" i="13"/>
  <c r="H89" i="13"/>
  <c r="F89" i="13"/>
  <c r="D89" i="13"/>
  <c r="C89" i="13"/>
  <c r="B89" i="13"/>
  <c r="J88" i="13"/>
  <c r="H88" i="13"/>
  <c r="H95" i="13" s="1"/>
  <c r="F88" i="13"/>
  <c r="D88" i="13"/>
  <c r="C88" i="13"/>
  <c r="B88" i="13"/>
  <c r="J87" i="13"/>
  <c r="H87" i="13"/>
  <c r="F87" i="13"/>
  <c r="D87" i="13"/>
  <c r="C87" i="13"/>
  <c r="B87" i="13"/>
  <c r="J86" i="13"/>
  <c r="H86" i="13"/>
  <c r="F86" i="13"/>
  <c r="D86" i="13"/>
  <c r="C86" i="13"/>
  <c r="B86" i="13"/>
  <c r="L86" i="13" s="1"/>
  <c r="J82" i="13"/>
  <c r="J106" i="13" s="1"/>
  <c r="I82" i="13"/>
  <c r="H82" i="13"/>
  <c r="G82" i="13"/>
  <c r="F82" i="13"/>
  <c r="E82" i="13"/>
  <c r="D82" i="13"/>
  <c r="C82" i="13"/>
  <c r="B82" i="13"/>
  <c r="D68" i="13"/>
  <c r="D65" i="13"/>
  <c r="L64" i="13"/>
  <c r="D64" i="13"/>
  <c r="D63" i="13"/>
  <c r="L62" i="13"/>
  <c r="D62" i="13"/>
  <c r="L61" i="13"/>
  <c r="D61" i="13"/>
  <c r="L60" i="13"/>
  <c r="D60" i="13"/>
  <c r="G57" i="13"/>
  <c r="K56" i="13"/>
  <c r="I56" i="13"/>
  <c r="G56" i="13"/>
  <c r="E56" i="13"/>
  <c r="K55" i="13"/>
  <c r="I55" i="13"/>
  <c r="G55" i="13"/>
  <c r="E55" i="13"/>
  <c r="K54" i="13"/>
  <c r="I54" i="13"/>
  <c r="G54" i="13"/>
  <c r="E54" i="13"/>
  <c r="K53" i="13"/>
  <c r="I53" i="13"/>
  <c r="G53" i="13"/>
  <c r="E53" i="13"/>
  <c r="K52" i="13"/>
  <c r="I52" i="13"/>
  <c r="G52" i="13"/>
  <c r="E52" i="13"/>
  <c r="K51" i="13"/>
  <c r="I51" i="13"/>
  <c r="G51" i="13"/>
  <c r="E51" i="13"/>
  <c r="K50" i="13"/>
  <c r="I50" i="13"/>
  <c r="G50" i="13"/>
  <c r="E50" i="13"/>
  <c r="K49" i="13"/>
  <c r="I49" i="13"/>
  <c r="G49" i="13"/>
  <c r="E49" i="13"/>
  <c r="K44" i="13"/>
  <c r="J44" i="13"/>
  <c r="I44" i="13"/>
  <c r="H44" i="13"/>
  <c r="G44" i="13"/>
  <c r="F44" i="13"/>
  <c r="E44" i="13"/>
  <c r="D44" i="13"/>
  <c r="C44" i="13"/>
  <c r="B44" i="13"/>
  <c r="K43" i="13"/>
  <c r="K123" i="13" s="1"/>
  <c r="J43" i="13"/>
  <c r="I43" i="13"/>
  <c r="H43" i="13"/>
  <c r="G43" i="13"/>
  <c r="F43" i="13"/>
  <c r="E43" i="13"/>
  <c r="D43" i="13"/>
  <c r="C43" i="13"/>
  <c r="C123" i="13" s="1"/>
  <c r="B43" i="13"/>
  <c r="B123" i="13" s="1"/>
  <c r="I39" i="13"/>
  <c r="G39" i="13"/>
  <c r="E39" i="13"/>
  <c r="J38" i="13"/>
  <c r="H38" i="13"/>
  <c r="F38" i="13"/>
  <c r="D38" i="13"/>
  <c r="C38" i="13"/>
  <c r="B38" i="13"/>
  <c r="J37" i="13"/>
  <c r="H37" i="13"/>
  <c r="F37" i="13"/>
  <c r="D37" i="13"/>
  <c r="C37" i="13"/>
  <c r="B37" i="13"/>
  <c r="J36" i="13"/>
  <c r="H36" i="13"/>
  <c r="F36" i="13"/>
  <c r="D36" i="13"/>
  <c r="C36" i="13"/>
  <c r="B36" i="13"/>
  <c r="L36" i="13" s="1"/>
  <c r="J35" i="13"/>
  <c r="L35" i="13" s="1"/>
  <c r="H35" i="13"/>
  <c r="F35" i="13"/>
  <c r="D35" i="13"/>
  <c r="C35" i="13"/>
  <c r="B35" i="13"/>
  <c r="J34" i="13"/>
  <c r="H34" i="13"/>
  <c r="F34" i="13"/>
  <c r="D34" i="13"/>
  <c r="C34" i="13"/>
  <c r="B34" i="13"/>
  <c r="J33" i="13"/>
  <c r="H33" i="13"/>
  <c r="F33" i="13"/>
  <c r="D33" i="13"/>
  <c r="C33" i="13"/>
  <c r="B33" i="13"/>
  <c r="J32" i="13"/>
  <c r="H32" i="13"/>
  <c r="F32" i="13"/>
  <c r="D32" i="13"/>
  <c r="C32" i="13"/>
  <c r="B32" i="13"/>
  <c r="J31" i="13"/>
  <c r="H31" i="13"/>
  <c r="F31" i="13"/>
  <c r="D31" i="13"/>
  <c r="D39" i="13" s="1"/>
  <c r="C31" i="13"/>
  <c r="B31" i="13"/>
  <c r="J30" i="13"/>
  <c r="H30" i="13"/>
  <c r="F30" i="13"/>
  <c r="D30" i="13"/>
  <c r="C30" i="13"/>
  <c r="B30" i="13"/>
  <c r="I26" i="13"/>
  <c r="G26" i="13"/>
  <c r="E26" i="13"/>
  <c r="J25" i="13"/>
  <c r="J118" i="13" s="1"/>
  <c r="H25" i="13"/>
  <c r="H118" i="13" s="1"/>
  <c r="F25" i="13"/>
  <c r="D25" i="13"/>
  <c r="D118" i="13" s="1"/>
  <c r="C25" i="13"/>
  <c r="B25" i="13"/>
  <c r="J24" i="13"/>
  <c r="J117" i="13" s="1"/>
  <c r="H24" i="13"/>
  <c r="H117" i="13" s="1"/>
  <c r="F24" i="13"/>
  <c r="F117" i="13" s="1"/>
  <c r="D24" i="13"/>
  <c r="D117" i="13" s="1"/>
  <c r="C24" i="13"/>
  <c r="C117" i="13" s="1"/>
  <c r="B24" i="13"/>
  <c r="J23" i="13"/>
  <c r="H23" i="13"/>
  <c r="F23" i="13"/>
  <c r="F116" i="13" s="1"/>
  <c r="D23" i="13"/>
  <c r="C23" i="13"/>
  <c r="B23" i="13"/>
  <c r="J22" i="13"/>
  <c r="J115" i="13" s="1"/>
  <c r="H22" i="13"/>
  <c r="H115" i="13" s="1"/>
  <c r="F22" i="13"/>
  <c r="F115" i="13" s="1"/>
  <c r="D22" i="13"/>
  <c r="D115" i="13" s="1"/>
  <c r="C22" i="13"/>
  <c r="C115" i="13" s="1"/>
  <c r="B22" i="13"/>
  <c r="L22" i="13" s="1"/>
  <c r="J21" i="13"/>
  <c r="J114" i="13" s="1"/>
  <c r="H21" i="13"/>
  <c r="H114" i="13" s="1"/>
  <c r="F21" i="13"/>
  <c r="D21" i="13"/>
  <c r="C21" i="13"/>
  <c r="B21" i="13"/>
  <c r="B114" i="13" s="1"/>
  <c r="J20" i="13"/>
  <c r="J113" i="13" s="1"/>
  <c r="H20" i="13"/>
  <c r="H113" i="13" s="1"/>
  <c r="F20" i="13"/>
  <c r="F113" i="13" s="1"/>
  <c r="D20" i="13"/>
  <c r="D113" i="13" s="1"/>
  <c r="C20" i="13"/>
  <c r="C113" i="13" s="1"/>
  <c r="B20" i="13"/>
  <c r="J19" i="13"/>
  <c r="H19" i="13"/>
  <c r="F19" i="13"/>
  <c r="F112" i="13" s="1"/>
  <c r="D19" i="13"/>
  <c r="D112" i="13" s="1"/>
  <c r="C19" i="13"/>
  <c r="C112" i="13" s="1"/>
  <c r="B19" i="13"/>
  <c r="B112" i="13" s="1"/>
  <c r="J18" i="13"/>
  <c r="J111" i="13" s="1"/>
  <c r="H18" i="13"/>
  <c r="H111" i="13" s="1"/>
  <c r="F18" i="13"/>
  <c r="F111" i="13" s="1"/>
  <c r="D18" i="13"/>
  <c r="C18" i="13"/>
  <c r="B18" i="13"/>
  <c r="J17" i="13"/>
  <c r="J110" i="13" s="1"/>
  <c r="H17" i="13"/>
  <c r="H110" i="13" s="1"/>
  <c r="F17" i="13"/>
  <c r="D17" i="13"/>
  <c r="C17" i="13"/>
  <c r="B17" i="13"/>
  <c r="B110" i="13" s="1"/>
  <c r="L110" i="13" s="1"/>
  <c r="J13" i="13"/>
  <c r="I13" i="13"/>
  <c r="H13" i="13"/>
  <c r="G13" i="13"/>
  <c r="F13" i="13"/>
  <c r="E13" i="13"/>
  <c r="D13" i="13"/>
  <c r="C13" i="13"/>
  <c r="B13" i="13"/>
  <c r="J12" i="13"/>
  <c r="I12" i="13"/>
  <c r="H12" i="13"/>
  <c r="H106" i="13" s="1"/>
  <c r="G12" i="13"/>
  <c r="G106" i="13" s="1"/>
  <c r="F12" i="13"/>
  <c r="F106" i="13" s="1"/>
  <c r="E12" i="13"/>
  <c r="E106" i="13" s="1"/>
  <c r="D12" i="13"/>
  <c r="C12" i="13"/>
  <c r="C106" i="13" s="1"/>
  <c r="B12" i="13"/>
  <c r="B106" i="13" s="1"/>
  <c r="C95" i="13" l="1"/>
  <c r="B115" i="13"/>
  <c r="L115" i="13" s="1"/>
  <c r="D112" i="14"/>
  <c r="L87" i="14"/>
  <c r="D111" i="13"/>
  <c r="L31" i="13"/>
  <c r="L13" i="13"/>
  <c r="L33" i="13"/>
  <c r="I123" i="13"/>
  <c r="L44" i="13"/>
  <c r="L82" i="13"/>
  <c r="B74" i="13" s="1"/>
  <c r="J28" i="13" s="1"/>
  <c r="L91" i="13"/>
  <c r="F26" i="14"/>
  <c r="C39" i="14"/>
  <c r="L32" i="14"/>
  <c r="L39" i="14" s="1"/>
  <c r="L38" i="14"/>
  <c r="D95" i="14"/>
  <c r="D26" i="15"/>
  <c r="L24" i="15"/>
  <c r="F39" i="15"/>
  <c r="L38" i="15"/>
  <c r="H95" i="15"/>
  <c r="L88" i="15"/>
  <c r="D95" i="15"/>
  <c r="D39" i="20"/>
  <c r="L87" i="13"/>
  <c r="F117" i="14"/>
  <c r="L117" i="14" s="1"/>
  <c r="L34" i="14"/>
  <c r="C106" i="14"/>
  <c r="B95" i="14"/>
  <c r="L12" i="15"/>
  <c r="B73" i="15" s="1"/>
  <c r="D113" i="15"/>
  <c r="L113" i="15" s="1"/>
  <c r="H114" i="15"/>
  <c r="B116" i="15"/>
  <c r="L116" i="15" s="1"/>
  <c r="B112" i="15"/>
  <c r="L112" i="15" s="1"/>
  <c r="L92" i="14"/>
  <c r="L94" i="14"/>
  <c r="L32" i="15"/>
  <c r="J106" i="15"/>
  <c r="L89" i="13"/>
  <c r="L93" i="13"/>
  <c r="L99" i="13"/>
  <c r="C111" i="14"/>
  <c r="L111" i="14" s="1"/>
  <c r="J39" i="14"/>
  <c r="L36" i="14"/>
  <c r="J95" i="14"/>
  <c r="L115" i="15"/>
  <c r="J39" i="15"/>
  <c r="E123" i="15"/>
  <c r="M44" i="15"/>
  <c r="L86" i="15"/>
  <c r="L95" i="15" s="1"/>
  <c r="H119" i="14"/>
  <c r="C111" i="13"/>
  <c r="L117" i="13"/>
  <c r="L13" i="14"/>
  <c r="H39" i="14"/>
  <c r="H116" i="13"/>
  <c r="L24" i="13"/>
  <c r="B118" i="13"/>
  <c r="L37" i="13"/>
  <c r="F95" i="13"/>
  <c r="D106" i="14"/>
  <c r="L17" i="14"/>
  <c r="D111" i="14"/>
  <c r="D119" i="14" s="1"/>
  <c r="B114" i="14"/>
  <c r="H26" i="14"/>
  <c r="L31" i="14"/>
  <c r="L35" i="14"/>
  <c r="M56" i="14"/>
  <c r="F95" i="14"/>
  <c r="L89" i="14"/>
  <c r="L93" i="14"/>
  <c r="L99" i="14"/>
  <c r="B111" i="14"/>
  <c r="L111" i="15"/>
  <c r="L35" i="15"/>
  <c r="C95" i="15"/>
  <c r="L87" i="15"/>
  <c r="C114" i="15"/>
  <c r="L92" i="15"/>
  <c r="D110" i="15"/>
  <c r="D116" i="13"/>
  <c r="L12" i="14"/>
  <c r="B73" i="14" s="1"/>
  <c r="B115" i="14"/>
  <c r="L115" i="14" s="1"/>
  <c r="L44" i="14"/>
  <c r="L12" i="13"/>
  <c r="B73" i="13" s="1"/>
  <c r="B75" i="13" s="1"/>
  <c r="H112" i="13"/>
  <c r="C26" i="13"/>
  <c r="D26" i="13"/>
  <c r="H39" i="13"/>
  <c r="G123" i="13"/>
  <c r="L88" i="13"/>
  <c r="H95" i="14"/>
  <c r="D123" i="14"/>
  <c r="B106" i="14"/>
  <c r="L17" i="15"/>
  <c r="L21" i="15"/>
  <c r="L36" i="15"/>
  <c r="J95" i="15"/>
  <c r="F110" i="15"/>
  <c r="L17" i="13"/>
  <c r="B39" i="13"/>
  <c r="F26" i="13"/>
  <c r="C39" i="13"/>
  <c r="L34" i="13"/>
  <c r="L38" i="13"/>
  <c r="H123" i="13"/>
  <c r="D26" i="14"/>
  <c r="L20" i="14"/>
  <c r="L24" i="14"/>
  <c r="L30" i="14"/>
  <c r="H123" i="14"/>
  <c r="L88" i="14"/>
  <c r="B112" i="14"/>
  <c r="B123" i="14"/>
  <c r="L123" i="14" s="1"/>
  <c r="C26" i="15"/>
  <c r="L30" i="15"/>
  <c r="L31" i="15"/>
  <c r="M56" i="15"/>
  <c r="F95" i="15"/>
  <c r="L89" i="15"/>
  <c r="L93" i="15"/>
  <c r="L94" i="15"/>
  <c r="L99" i="15"/>
  <c r="B117" i="15"/>
  <c r="L117" i="15" s="1"/>
  <c r="L33" i="20"/>
  <c r="F25" i="20"/>
  <c r="F39" i="20"/>
  <c r="J39" i="20"/>
  <c r="L37" i="20"/>
  <c r="C39" i="20"/>
  <c r="C25" i="20"/>
  <c r="L31" i="20"/>
  <c r="H39" i="20"/>
  <c r="L23" i="20"/>
  <c r="L34" i="20"/>
  <c r="M11" i="20"/>
  <c r="M10" i="20"/>
  <c r="L20" i="20"/>
  <c r="L25" i="20" s="1"/>
  <c r="L110" i="15"/>
  <c r="C119" i="15"/>
  <c r="D119" i="15"/>
  <c r="L118" i="15"/>
  <c r="F119" i="15"/>
  <c r="J119" i="15"/>
  <c r="L123" i="15"/>
  <c r="L23" i="15"/>
  <c r="L34" i="15"/>
  <c r="L20" i="15"/>
  <c r="B26" i="15"/>
  <c r="H110" i="15"/>
  <c r="H119" i="15" s="1"/>
  <c r="B114" i="15"/>
  <c r="L114" i="15" s="1"/>
  <c r="L25" i="15"/>
  <c r="B95" i="15"/>
  <c r="L22" i="15"/>
  <c r="B39" i="15"/>
  <c r="L82" i="15"/>
  <c r="B74" i="15" s="1"/>
  <c r="J26" i="15"/>
  <c r="M43" i="15"/>
  <c r="L18" i="15"/>
  <c r="I106" i="15"/>
  <c r="L106" i="15" s="1"/>
  <c r="B75" i="14"/>
  <c r="J119" i="14"/>
  <c r="L114" i="14"/>
  <c r="L118" i="14"/>
  <c r="L116" i="14"/>
  <c r="L112" i="14"/>
  <c r="F39" i="14"/>
  <c r="L21" i="14"/>
  <c r="L23" i="14"/>
  <c r="F110" i="14"/>
  <c r="F119" i="14" s="1"/>
  <c r="C112" i="14"/>
  <c r="L82" i="14"/>
  <c r="B74" i="14" s="1"/>
  <c r="J28" i="14" s="1"/>
  <c r="L25" i="14"/>
  <c r="B26" i="14"/>
  <c r="L22" i="14"/>
  <c r="B39" i="14"/>
  <c r="L86" i="14"/>
  <c r="L95" i="14" s="1"/>
  <c r="J26" i="14"/>
  <c r="B113" i="14"/>
  <c r="L113" i="14" s="1"/>
  <c r="C95" i="14"/>
  <c r="J39" i="13"/>
  <c r="L30" i="13"/>
  <c r="J95" i="13"/>
  <c r="L90" i="13"/>
  <c r="J112" i="13"/>
  <c r="J119" i="13" s="1"/>
  <c r="J26" i="13"/>
  <c r="L19" i="13"/>
  <c r="B111" i="13"/>
  <c r="L111" i="13" s="1"/>
  <c r="L18" i="13"/>
  <c r="B113" i="13"/>
  <c r="L113" i="13" s="1"/>
  <c r="J123" i="13"/>
  <c r="D119" i="13"/>
  <c r="I106" i="13"/>
  <c r="C116" i="13"/>
  <c r="L116" i="13" s="1"/>
  <c r="L23" i="13"/>
  <c r="D95" i="13"/>
  <c r="H119" i="13"/>
  <c r="C118" i="13"/>
  <c r="L32" i="13"/>
  <c r="F39" i="13"/>
  <c r="F123" i="13"/>
  <c r="L43" i="13"/>
  <c r="F114" i="13"/>
  <c r="F119" i="13" s="1"/>
  <c r="L21" i="13"/>
  <c r="H26" i="13"/>
  <c r="D106" i="13"/>
  <c r="B95" i="13"/>
  <c r="L25" i="13"/>
  <c r="L20" i="13"/>
  <c r="B26" i="13"/>
  <c r="L112" i="13" l="1"/>
  <c r="B119" i="15"/>
  <c r="L26" i="15"/>
  <c r="L106" i="13"/>
  <c r="L118" i="13"/>
  <c r="L95" i="13"/>
  <c r="J28" i="15"/>
  <c r="L114" i="13"/>
  <c r="L119" i="13" s="1"/>
  <c r="L26" i="14"/>
  <c r="L26" i="13"/>
  <c r="L39" i="13"/>
  <c r="C119" i="14"/>
  <c r="L39" i="15"/>
  <c r="L106" i="14"/>
  <c r="L39" i="20"/>
  <c r="L119" i="15"/>
  <c r="B75" i="15"/>
  <c r="B119" i="14"/>
  <c r="L110" i="14"/>
  <c r="L119" i="14" s="1"/>
  <c r="B119" i="13"/>
  <c r="L123" i="13"/>
  <c r="C119" i="13"/>
  <c r="I119" i="12" l="1"/>
  <c r="G119" i="12"/>
  <c r="E119" i="12"/>
  <c r="B117" i="12"/>
  <c r="D110" i="12"/>
  <c r="K99" i="12"/>
  <c r="J99" i="12"/>
  <c r="I99" i="12"/>
  <c r="H99" i="12"/>
  <c r="G99" i="12"/>
  <c r="F99" i="12"/>
  <c r="E99" i="12"/>
  <c r="D99" i="12"/>
  <c r="C99" i="12"/>
  <c r="B99" i="12"/>
  <c r="I95" i="12"/>
  <c r="G95" i="12"/>
  <c r="E95" i="12"/>
  <c r="J94" i="12"/>
  <c r="H94" i="12"/>
  <c r="F94" i="12"/>
  <c r="D94" i="12"/>
  <c r="C94" i="12"/>
  <c r="B94" i="12"/>
  <c r="J93" i="12"/>
  <c r="H93" i="12"/>
  <c r="F93" i="12"/>
  <c r="D93" i="12"/>
  <c r="C93" i="12"/>
  <c r="B93" i="12"/>
  <c r="L93" i="12" s="1"/>
  <c r="J92" i="12"/>
  <c r="J95" i="12" s="1"/>
  <c r="H92" i="12"/>
  <c r="F92" i="12"/>
  <c r="D92" i="12"/>
  <c r="C92" i="12"/>
  <c r="B92" i="12"/>
  <c r="J91" i="12"/>
  <c r="H91" i="12"/>
  <c r="F91" i="12"/>
  <c r="D91" i="12"/>
  <c r="C91" i="12"/>
  <c r="B91" i="12"/>
  <c r="J90" i="12"/>
  <c r="H90" i="12"/>
  <c r="F90" i="12"/>
  <c r="D90" i="12"/>
  <c r="L90" i="12" s="1"/>
  <c r="C90" i="12"/>
  <c r="B90" i="12"/>
  <c r="J89" i="12"/>
  <c r="H89" i="12"/>
  <c r="F89" i="12"/>
  <c r="D89" i="12"/>
  <c r="C89" i="12"/>
  <c r="B89" i="12"/>
  <c r="J88" i="12"/>
  <c r="H88" i="12"/>
  <c r="F88" i="12"/>
  <c r="D88" i="12"/>
  <c r="C88" i="12"/>
  <c r="B88" i="12"/>
  <c r="J87" i="12"/>
  <c r="H87" i="12"/>
  <c r="F87" i="12"/>
  <c r="D87" i="12"/>
  <c r="C87" i="12"/>
  <c r="B87" i="12"/>
  <c r="J86" i="12"/>
  <c r="H86" i="12"/>
  <c r="F86" i="12"/>
  <c r="D86" i="12"/>
  <c r="D95" i="12" s="1"/>
  <c r="C86" i="12"/>
  <c r="B86" i="12"/>
  <c r="J82" i="12"/>
  <c r="I82" i="12"/>
  <c r="H82" i="12"/>
  <c r="G82" i="12"/>
  <c r="F82" i="12"/>
  <c r="E82" i="12"/>
  <c r="D82" i="12"/>
  <c r="C82" i="12"/>
  <c r="B82" i="12"/>
  <c r="D68" i="12"/>
  <c r="D65" i="12"/>
  <c r="L64" i="12"/>
  <c r="D64" i="12"/>
  <c r="D63" i="12"/>
  <c r="L62" i="12"/>
  <c r="D62" i="12"/>
  <c r="L61" i="12"/>
  <c r="D61" i="12"/>
  <c r="L60" i="12"/>
  <c r="D60" i="12"/>
  <c r="G57" i="12"/>
  <c r="K56" i="12"/>
  <c r="I56" i="12"/>
  <c r="G56" i="12"/>
  <c r="E56" i="12"/>
  <c r="K55" i="12"/>
  <c r="I55" i="12"/>
  <c r="G55" i="12"/>
  <c r="E55" i="12"/>
  <c r="K54" i="12"/>
  <c r="I54" i="12"/>
  <c r="G54" i="12"/>
  <c r="E54" i="12"/>
  <c r="K53" i="12"/>
  <c r="I53" i="12"/>
  <c r="G53" i="12"/>
  <c r="E53" i="12"/>
  <c r="K52" i="12"/>
  <c r="I52" i="12"/>
  <c r="G52" i="12"/>
  <c r="E52" i="12"/>
  <c r="K51" i="12"/>
  <c r="I51" i="12"/>
  <c r="G51" i="12"/>
  <c r="E51" i="12"/>
  <c r="K50" i="12"/>
  <c r="I50" i="12"/>
  <c r="G50" i="12"/>
  <c r="E50" i="12"/>
  <c r="K49" i="12"/>
  <c r="I49" i="12"/>
  <c r="G49" i="12"/>
  <c r="E49" i="12"/>
  <c r="K44" i="12"/>
  <c r="J44" i="12"/>
  <c r="I44" i="12"/>
  <c r="H44" i="12"/>
  <c r="G44" i="12"/>
  <c r="F44" i="12"/>
  <c r="E44" i="12"/>
  <c r="D44" i="12"/>
  <c r="C44" i="12"/>
  <c r="B44" i="12"/>
  <c r="K43" i="12"/>
  <c r="K123" i="12" s="1"/>
  <c r="J43" i="12"/>
  <c r="I43" i="12"/>
  <c r="I123" i="12" s="1"/>
  <c r="H43" i="12"/>
  <c r="H123" i="12" s="1"/>
  <c r="G43" i="12"/>
  <c r="G123" i="12" s="1"/>
  <c r="F43" i="12"/>
  <c r="F123" i="12" s="1"/>
  <c r="E43" i="12"/>
  <c r="E123" i="12" s="1"/>
  <c r="D43" i="12"/>
  <c r="D123" i="12" s="1"/>
  <c r="C43" i="12"/>
  <c r="C123" i="12" s="1"/>
  <c r="B43" i="12"/>
  <c r="B123" i="12" s="1"/>
  <c r="I39" i="12"/>
  <c r="G39" i="12"/>
  <c r="E39" i="12"/>
  <c r="J38" i="12"/>
  <c r="H38" i="12"/>
  <c r="F38" i="12"/>
  <c r="D38" i="12"/>
  <c r="C38" i="12"/>
  <c r="B38" i="12"/>
  <c r="J37" i="12"/>
  <c r="H37" i="12"/>
  <c r="F37" i="12"/>
  <c r="D37" i="12"/>
  <c r="C37" i="12"/>
  <c r="B37" i="12"/>
  <c r="J36" i="12"/>
  <c r="H36" i="12"/>
  <c r="F36" i="12"/>
  <c r="D36" i="12"/>
  <c r="C36" i="12"/>
  <c r="B36" i="12"/>
  <c r="L36" i="12" s="1"/>
  <c r="J35" i="12"/>
  <c r="H35" i="12"/>
  <c r="F35" i="12"/>
  <c r="D35" i="12"/>
  <c r="C35" i="12"/>
  <c r="B35" i="12"/>
  <c r="J34" i="12"/>
  <c r="H34" i="12"/>
  <c r="F34" i="12"/>
  <c r="D34" i="12"/>
  <c r="C34" i="12"/>
  <c r="B34" i="12"/>
  <c r="J33" i="12"/>
  <c r="H33" i="12"/>
  <c r="F33" i="12"/>
  <c r="D33" i="12"/>
  <c r="C33" i="12"/>
  <c r="B33" i="12"/>
  <c r="J32" i="12"/>
  <c r="H32" i="12"/>
  <c r="F32" i="12"/>
  <c r="D32" i="12"/>
  <c r="C32" i="12"/>
  <c r="B32" i="12"/>
  <c r="J31" i="12"/>
  <c r="H31" i="12"/>
  <c r="F31" i="12"/>
  <c r="D31" i="12"/>
  <c r="C31" i="12"/>
  <c r="B31" i="12"/>
  <c r="J30" i="12"/>
  <c r="L30" i="12" s="1"/>
  <c r="H30" i="12"/>
  <c r="F30" i="12"/>
  <c r="D30" i="12"/>
  <c r="C30" i="12"/>
  <c r="B30" i="12"/>
  <c r="I26" i="12"/>
  <c r="G26" i="12"/>
  <c r="E26" i="12"/>
  <c r="J25" i="12"/>
  <c r="J118" i="12" s="1"/>
  <c r="H25" i="12"/>
  <c r="H118" i="12" s="1"/>
  <c r="F25" i="12"/>
  <c r="F118" i="12" s="1"/>
  <c r="D25" i="12"/>
  <c r="D118" i="12" s="1"/>
  <c r="C25" i="12"/>
  <c r="B25" i="12"/>
  <c r="B118" i="12" s="1"/>
  <c r="J24" i="12"/>
  <c r="J117" i="12" s="1"/>
  <c r="H24" i="12"/>
  <c r="H117" i="12" s="1"/>
  <c r="F24" i="12"/>
  <c r="F117" i="12" s="1"/>
  <c r="D24" i="12"/>
  <c r="D117" i="12" s="1"/>
  <c r="C24" i="12"/>
  <c r="C117" i="12" s="1"/>
  <c r="B24" i="12"/>
  <c r="J23" i="12"/>
  <c r="J116" i="12" s="1"/>
  <c r="H23" i="12"/>
  <c r="F23" i="12"/>
  <c r="F116" i="12" s="1"/>
  <c r="D23" i="12"/>
  <c r="D116" i="12" s="1"/>
  <c r="C23" i="12"/>
  <c r="C116" i="12" s="1"/>
  <c r="B23" i="12"/>
  <c r="B116" i="12" s="1"/>
  <c r="J22" i="12"/>
  <c r="J115" i="12" s="1"/>
  <c r="H22" i="12"/>
  <c r="H115" i="12" s="1"/>
  <c r="F22" i="12"/>
  <c r="F115" i="12" s="1"/>
  <c r="D22" i="12"/>
  <c r="D115" i="12" s="1"/>
  <c r="C22" i="12"/>
  <c r="C115" i="12" s="1"/>
  <c r="B22" i="12"/>
  <c r="B115" i="12" s="1"/>
  <c r="J21" i="12"/>
  <c r="H21" i="12"/>
  <c r="F21" i="12"/>
  <c r="F114" i="12" s="1"/>
  <c r="D21" i="12"/>
  <c r="D114" i="12" s="1"/>
  <c r="C21" i="12"/>
  <c r="B21" i="12"/>
  <c r="B114" i="12" s="1"/>
  <c r="J20" i="12"/>
  <c r="J113" i="12" s="1"/>
  <c r="H20" i="12"/>
  <c r="H113" i="12" s="1"/>
  <c r="F20" i="12"/>
  <c r="F113" i="12" s="1"/>
  <c r="D20" i="12"/>
  <c r="D113" i="12" s="1"/>
  <c r="C20" i="12"/>
  <c r="C113" i="12" s="1"/>
  <c r="B20" i="12"/>
  <c r="J19" i="12"/>
  <c r="J112" i="12" s="1"/>
  <c r="H19" i="12"/>
  <c r="H112" i="12" s="1"/>
  <c r="F19" i="12"/>
  <c r="F112" i="12" s="1"/>
  <c r="D19" i="12"/>
  <c r="D112" i="12" s="1"/>
  <c r="C19" i="12"/>
  <c r="C112" i="12" s="1"/>
  <c r="B19" i="12"/>
  <c r="B112" i="12" s="1"/>
  <c r="J18" i="12"/>
  <c r="J111" i="12" s="1"/>
  <c r="H18" i="12"/>
  <c r="H111" i="12" s="1"/>
  <c r="F18" i="12"/>
  <c r="D18" i="12"/>
  <c r="D111" i="12" s="1"/>
  <c r="C18" i="12"/>
  <c r="C111" i="12" s="1"/>
  <c r="B18" i="12"/>
  <c r="B111" i="12" s="1"/>
  <c r="J17" i="12"/>
  <c r="J110" i="12" s="1"/>
  <c r="H17" i="12"/>
  <c r="H110" i="12" s="1"/>
  <c r="F17" i="12"/>
  <c r="F110" i="12" s="1"/>
  <c r="D17" i="12"/>
  <c r="C17" i="12"/>
  <c r="C110" i="12" s="1"/>
  <c r="B17" i="12"/>
  <c r="L17" i="12" s="1"/>
  <c r="J13" i="12"/>
  <c r="I13" i="12"/>
  <c r="H13" i="12"/>
  <c r="G13" i="12"/>
  <c r="F13" i="12"/>
  <c r="E13" i="12"/>
  <c r="D13" i="12"/>
  <c r="C13" i="12"/>
  <c r="B13" i="12"/>
  <c r="J12" i="12"/>
  <c r="I12" i="12"/>
  <c r="I106" i="12" s="1"/>
  <c r="H12" i="12"/>
  <c r="H106" i="12" s="1"/>
  <c r="G12" i="12"/>
  <c r="G106" i="12" s="1"/>
  <c r="F12" i="12"/>
  <c r="F106" i="12" s="1"/>
  <c r="E12" i="12"/>
  <c r="E106" i="12" s="1"/>
  <c r="D12" i="12"/>
  <c r="D106" i="12" s="1"/>
  <c r="C12" i="12"/>
  <c r="C106" i="12" s="1"/>
  <c r="B12" i="12"/>
  <c r="I119" i="11"/>
  <c r="G119" i="11"/>
  <c r="E119" i="11"/>
  <c r="J118" i="11"/>
  <c r="H115" i="11"/>
  <c r="F113" i="11"/>
  <c r="K99" i="11"/>
  <c r="J99" i="11"/>
  <c r="I99" i="11"/>
  <c r="H99" i="11"/>
  <c r="G99" i="11"/>
  <c r="F99" i="11"/>
  <c r="E99" i="11"/>
  <c r="D99" i="11"/>
  <c r="C99" i="11"/>
  <c r="B99" i="11"/>
  <c r="I95" i="11"/>
  <c r="G95" i="11"/>
  <c r="E95" i="11"/>
  <c r="J94" i="11"/>
  <c r="H94" i="11"/>
  <c r="F94" i="11"/>
  <c r="D94" i="11"/>
  <c r="C94" i="11"/>
  <c r="B94" i="11"/>
  <c r="J93" i="11"/>
  <c r="H93" i="11"/>
  <c r="F93" i="11"/>
  <c r="D93" i="11"/>
  <c r="C93" i="11"/>
  <c r="B93" i="11"/>
  <c r="J92" i="11"/>
  <c r="H92" i="11"/>
  <c r="L92" i="11" s="1"/>
  <c r="F92" i="11"/>
  <c r="D92" i="11"/>
  <c r="C92" i="11"/>
  <c r="B92" i="11"/>
  <c r="J91" i="11"/>
  <c r="H91" i="11"/>
  <c r="F91" i="11"/>
  <c r="D91" i="11"/>
  <c r="C91" i="11"/>
  <c r="B91" i="11"/>
  <c r="J90" i="11"/>
  <c r="H90" i="11"/>
  <c r="F90" i="11"/>
  <c r="D90" i="11"/>
  <c r="C90" i="11"/>
  <c r="B90" i="11"/>
  <c r="L90" i="11" s="1"/>
  <c r="J89" i="11"/>
  <c r="H89" i="11"/>
  <c r="F89" i="11"/>
  <c r="D89" i="11"/>
  <c r="C89" i="11"/>
  <c r="B89" i="11"/>
  <c r="J88" i="11"/>
  <c r="H88" i="11"/>
  <c r="F88" i="11"/>
  <c r="D88" i="11"/>
  <c r="C88" i="11"/>
  <c r="B88" i="11"/>
  <c r="J87" i="11"/>
  <c r="H87" i="11"/>
  <c r="F87" i="11"/>
  <c r="L87" i="11" s="1"/>
  <c r="D87" i="11"/>
  <c r="C87" i="11"/>
  <c r="B87" i="11"/>
  <c r="J86" i="11"/>
  <c r="H86" i="11"/>
  <c r="F86" i="11"/>
  <c r="D86" i="11"/>
  <c r="C86" i="11"/>
  <c r="C95" i="11" s="1"/>
  <c r="B86" i="11"/>
  <c r="J82" i="11"/>
  <c r="I82" i="11"/>
  <c r="H82" i="11"/>
  <c r="G82" i="11"/>
  <c r="F82" i="11"/>
  <c r="E82" i="11"/>
  <c r="D82" i="11"/>
  <c r="C82" i="11"/>
  <c r="B82" i="11"/>
  <c r="D68" i="11"/>
  <c r="D65" i="11"/>
  <c r="D64" i="11"/>
  <c r="L63" i="11"/>
  <c r="D63" i="11"/>
  <c r="D62" i="11"/>
  <c r="D61" i="11"/>
  <c r="L60" i="11"/>
  <c r="D60" i="11"/>
  <c r="G57" i="11"/>
  <c r="K56" i="11"/>
  <c r="I56" i="11"/>
  <c r="G56" i="11"/>
  <c r="E56" i="11"/>
  <c r="K55" i="11"/>
  <c r="I55" i="11"/>
  <c r="G55" i="11"/>
  <c r="E55" i="11"/>
  <c r="K54" i="11"/>
  <c r="I54" i="11"/>
  <c r="G54" i="11"/>
  <c r="E54" i="11"/>
  <c r="K53" i="11"/>
  <c r="I53" i="11"/>
  <c r="G53" i="11"/>
  <c r="E53" i="11"/>
  <c r="K52" i="11"/>
  <c r="I52" i="11"/>
  <c r="G52" i="11"/>
  <c r="E52" i="11"/>
  <c r="K51" i="11"/>
  <c r="I51" i="11"/>
  <c r="G51" i="11"/>
  <c r="E51" i="11"/>
  <c r="K50" i="11"/>
  <c r="I50" i="11"/>
  <c r="G50" i="11"/>
  <c r="E50" i="11"/>
  <c r="K49" i="11"/>
  <c r="I49" i="11"/>
  <c r="G49" i="11"/>
  <c r="E49" i="11"/>
  <c r="K44" i="11"/>
  <c r="J44" i="11"/>
  <c r="I44" i="11"/>
  <c r="H44" i="11"/>
  <c r="G44" i="11"/>
  <c r="F44" i="11"/>
  <c r="E44" i="11"/>
  <c r="D44" i="11"/>
  <c r="C44" i="11"/>
  <c r="B44" i="11"/>
  <c r="K43" i="11"/>
  <c r="K123" i="11" s="1"/>
  <c r="J43" i="11"/>
  <c r="J123" i="11" s="1"/>
  <c r="I43" i="11"/>
  <c r="H43" i="11"/>
  <c r="H123" i="11" s="1"/>
  <c r="G43" i="11"/>
  <c r="G123" i="11" s="1"/>
  <c r="F43" i="11"/>
  <c r="F123" i="11" s="1"/>
  <c r="E43" i="11"/>
  <c r="E123" i="11" s="1"/>
  <c r="D43" i="11"/>
  <c r="D123" i="11" s="1"/>
  <c r="C43" i="11"/>
  <c r="C123" i="11" s="1"/>
  <c r="B43" i="11"/>
  <c r="B123" i="11" s="1"/>
  <c r="I39" i="11"/>
  <c r="G39" i="11"/>
  <c r="E39" i="11"/>
  <c r="J38" i="11"/>
  <c r="H38" i="11"/>
  <c r="F38" i="11"/>
  <c r="D38" i="11"/>
  <c r="C38" i="11"/>
  <c r="B38" i="11"/>
  <c r="J37" i="11"/>
  <c r="H37" i="11"/>
  <c r="F37" i="11"/>
  <c r="D37" i="11"/>
  <c r="C37" i="11"/>
  <c r="B37" i="11"/>
  <c r="J36" i="11"/>
  <c r="H36" i="11"/>
  <c r="F36" i="11"/>
  <c r="D36" i="11"/>
  <c r="C36" i="11"/>
  <c r="B36" i="11"/>
  <c r="J35" i="11"/>
  <c r="H35" i="11"/>
  <c r="F35" i="11"/>
  <c r="D35" i="11"/>
  <c r="C35" i="11"/>
  <c r="B35" i="11"/>
  <c r="J34" i="11"/>
  <c r="H34" i="11"/>
  <c r="F34" i="11"/>
  <c r="D34" i="11"/>
  <c r="C34" i="11"/>
  <c r="B34" i="11"/>
  <c r="J33" i="11"/>
  <c r="H33" i="11"/>
  <c r="F33" i="11"/>
  <c r="D33" i="11"/>
  <c r="C33" i="11"/>
  <c r="B33" i="11"/>
  <c r="L33" i="11" s="1"/>
  <c r="J32" i="11"/>
  <c r="H32" i="11"/>
  <c r="F32" i="11"/>
  <c r="D32" i="11"/>
  <c r="C32" i="11"/>
  <c r="B32" i="11"/>
  <c r="J31" i="11"/>
  <c r="H31" i="11"/>
  <c r="F31" i="11"/>
  <c r="D31" i="11"/>
  <c r="C31" i="11"/>
  <c r="B31" i="11"/>
  <c r="J30" i="11"/>
  <c r="H30" i="11"/>
  <c r="F30" i="11"/>
  <c r="D30" i="11"/>
  <c r="C30" i="11"/>
  <c r="C39" i="11" s="1"/>
  <c r="B30" i="11"/>
  <c r="I26" i="11"/>
  <c r="G26" i="11"/>
  <c r="E26" i="11"/>
  <c r="J25" i="11"/>
  <c r="H25" i="11"/>
  <c r="H118" i="11" s="1"/>
  <c r="F25" i="11"/>
  <c r="F118" i="11" s="1"/>
  <c r="D25" i="11"/>
  <c r="D118" i="11" s="1"/>
  <c r="C25" i="11"/>
  <c r="C118" i="11" s="1"/>
  <c r="B25" i="11"/>
  <c r="J24" i="11"/>
  <c r="J117" i="11" s="1"/>
  <c r="H24" i="11"/>
  <c r="H117" i="11" s="1"/>
  <c r="F24" i="11"/>
  <c r="F117" i="11" s="1"/>
  <c r="D24" i="11"/>
  <c r="D117" i="11" s="1"/>
  <c r="C24" i="11"/>
  <c r="C117" i="11" s="1"/>
  <c r="B24" i="11"/>
  <c r="B117" i="11" s="1"/>
  <c r="L117" i="11" s="1"/>
  <c r="J23" i="11"/>
  <c r="J116" i="11" s="1"/>
  <c r="H23" i="11"/>
  <c r="H116" i="11" s="1"/>
  <c r="F23" i="11"/>
  <c r="D23" i="11"/>
  <c r="D116" i="11" s="1"/>
  <c r="C23" i="11"/>
  <c r="C116" i="11" s="1"/>
  <c r="B23" i="11"/>
  <c r="B116" i="11" s="1"/>
  <c r="J22" i="11"/>
  <c r="J115" i="11" s="1"/>
  <c r="H22" i="11"/>
  <c r="F22" i="11"/>
  <c r="F115" i="11" s="1"/>
  <c r="D22" i="11"/>
  <c r="D115" i="11" s="1"/>
  <c r="C22" i="11"/>
  <c r="C115" i="11" s="1"/>
  <c r="B22" i="11"/>
  <c r="B115" i="11" s="1"/>
  <c r="J21" i="11"/>
  <c r="J114" i="11" s="1"/>
  <c r="H21" i="11"/>
  <c r="H114" i="11" s="1"/>
  <c r="F21" i="11"/>
  <c r="F26" i="11" s="1"/>
  <c r="D21" i="11"/>
  <c r="D114" i="11" s="1"/>
  <c r="C21" i="11"/>
  <c r="C114" i="11" s="1"/>
  <c r="B21" i="11"/>
  <c r="B114" i="11" s="1"/>
  <c r="J20" i="11"/>
  <c r="J113" i="11" s="1"/>
  <c r="H20" i="11"/>
  <c r="H113" i="11" s="1"/>
  <c r="F20" i="11"/>
  <c r="D20" i="11"/>
  <c r="D113" i="11" s="1"/>
  <c r="C20" i="11"/>
  <c r="C113" i="11" s="1"/>
  <c r="B20" i="11"/>
  <c r="B113" i="11" s="1"/>
  <c r="J19" i="11"/>
  <c r="H19" i="11"/>
  <c r="F19" i="11"/>
  <c r="F112" i="11" s="1"/>
  <c r="D19" i="11"/>
  <c r="D112" i="11" s="1"/>
  <c r="C19" i="11"/>
  <c r="C112" i="11" s="1"/>
  <c r="B19" i="11"/>
  <c r="B112" i="11" s="1"/>
  <c r="J18" i="11"/>
  <c r="J111" i="11" s="1"/>
  <c r="H18" i="11"/>
  <c r="H111" i="11" s="1"/>
  <c r="F18" i="11"/>
  <c r="F111" i="11" s="1"/>
  <c r="D18" i="11"/>
  <c r="C18" i="11"/>
  <c r="C111" i="11" s="1"/>
  <c r="B18" i="11"/>
  <c r="B111" i="11" s="1"/>
  <c r="J17" i="11"/>
  <c r="J110" i="11" s="1"/>
  <c r="H17" i="11"/>
  <c r="H110" i="11" s="1"/>
  <c r="F17" i="11"/>
  <c r="F110" i="11" s="1"/>
  <c r="D17" i="11"/>
  <c r="D26" i="11" s="1"/>
  <c r="C17" i="11"/>
  <c r="B17" i="11"/>
  <c r="L17" i="11" s="1"/>
  <c r="J13" i="11"/>
  <c r="I13" i="11"/>
  <c r="H13" i="11"/>
  <c r="G13" i="11"/>
  <c r="F13" i="11"/>
  <c r="E13" i="11"/>
  <c r="D13" i="11"/>
  <c r="C13" i="11"/>
  <c r="B13" i="11"/>
  <c r="J12" i="11"/>
  <c r="I12" i="11"/>
  <c r="I106" i="11" s="1"/>
  <c r="H12" i="11"/>
  <c r="H106" i="11" s="1"/>
  <c r="G12" i="11"/>
  <c r="G106" i="11" s="1"/>
  <c r="F12" i="11"/>
  <c r="F106" i="11" s="1"/>
  <c r="E12" i="11"/>
  <c r="E106" i="11" s="1"/>
  <c r="D12" i="11"/>
  <c r="C12" i="11"/>
  <c r="C106" i="11" s="1"/>
  <c r="B12" i="11"/>
  <c r="B106" i="11" s="1"/>
  <c r="L13" i="11" l="1"/>
  <c r="L113" i="11"/>
  <c r="I123" i="11"/>
  <c r="L86" i="11"/>
  <c r="L95" i="11" s="1"/>
  <c r="D110" i="11"/>
  <c r="D119" i="11" s="1"/>
  <c r="L12" i="12"/>
  <c r="B73" i="12" s="1"/>
  <c r="J26" i="12"/>
  <c r="F39" i="12"/>
  <c r="C95" i="12"/>
  <c r="L87" i="12"/>
  <c r="L92" i="12"/>
  <c r="L116" i="11"/>
  <c r="L35" i="11"/>
  <c r="D95" i="11"/>
  <c r="J95" i="11"/>
  <c r="F95" i="12"/>
  <c r="L89" i="12"/>
  <c r="L94" i="12"/>
  <c r="L99" i="12"/>
  <c r="H39" i="11"/>
  <c r="L36" i="11"/>
  <c r="F95" i="11"/>
  <c r="L89" i="11"/>
  <c r="L93" i="11"/>
  <c r="L94" i="11"/>
  <c r="L99" i="11"/>
  <c r="C26" i="12"/>
  <c r="F111" i="12"/>
  <c r="F119" i="12" s="1"/>
  <c r="H116" i="12"/>
  <c r="B39" i="12"/>
  <c r="L35" i="12"/>
  <c r="H95" i="12"/>
  <c r="L88" i="12"/>
  <c r="B106" i="12"/>
  <c r="L115" i="11"/>
  <c r="J39" i="11"/>
  <c r="L37" i="11"/>
  <c r="H95" i="11"/>
  <c r="L88" i="11"/>
  <c r="L19" i="12"/>
  <c r="C114" i="12"/>
  <c r="C119" i="12" s="1"/>
  <c r="C118" i="12"/>
  <c r="L118" i="12" s="1"/>
  <c r="L37" i="12"/>
  <c r="L12" i="11"/>
  <c r="B73" i="11" s="1"/>
  <c r="B26" i="11"/>
  <c r="F116" i="11"/>
  <c r="L31" i="11"/>
  <c r="L32" i="11"/>
  <c r="F26" i="12"/>
  <c r="B113" i="12"/>
  <c r="L113" i="12" s="1"/>
  <c r="L24" i="12"/>
  <c r="C39" i="12"/>
  <c r="H39" i="12"/>
  <c r="L38" i="12"/>
  <c r="L115" i="12"/>
  <c r="L117" i="12"/>
  <c r="C26" i="11"/>
  <c r="D111" i="11"/>
  <c r="L111" i="11" s="1"/>
  <c r="H26" i="11"/>
  <c r="B118" i="11"/>
  <c r="L118" i="11" s="1"/>
  <c r="F39" i="11"/>
  <c r="B110" i="11"/>
  <c r="D39" i="12"/>
  <c r="J39" i="12"/>
  <c r="J123" i="12"/>
  <c r="L44" i="12"/>
  <c r="J106" i="12"/>
  <c r="L91" i="12"/>
  <c r="J26" i="11"/>
  <c r="B39" i="11"/>
  <c r="L34" i="11"/>
  <c r="L38" i="11"/>
  <c r="L44" i="11"/>
  <c r="L82" i="11"/>
  <c r="B74" i="11" s="1"/>
  <c r="J28" i="11" s="1"/>
  <c r="L91" i="11"/>
  <c r="C110" i="11"/>
  <c r="C119" i="11" s="1"/>
  <c r="L13" i="12"/>
  <c r="H26" i="12"/>
  <c r="L33" i="12"/>
  <c r="L34" i="12"/>
  <c r="L43" i="12"/>
  <c r="L86" i="12"/>
  <c r="L95" i="12" s="1"/>
  <c r="B110" i="12"/>
  <c r="B119" i="12" s="1"/>
  <c r="L39" i="12"/>
  <c r="D119" i="12"/>
  <c r="L116" i="12"/>
  <c r="L123" i="12"/>
  <c r="L112" i="12"/>
  <c r="J119" i="12"/>
  <c r="L23" i="12"/>
  <c r="L18" i="12"/>
  <c r="B95" i="12"/>
  <c r="L25" i="12"/>
  <c r="L20" i="12"/>
  <c r="B26" i="12"/>
  <c r="L31" i="12"/>
  <c r="L32" i="12"/>
  <c r="H114" i="12"/>
  <c r="L82" i="12"/>
  <c r="B74" i="12" s="1"/>
  <c r="L21" i="12"/>
  <c r="L22" i="12"/>
  <c r="D26" i="12"/>
  <c r="J114" i="12"/>
  <c r="B75" i="11"/>
  <c r="L123" i="11"/>
  <c r="L24" i="11"/>
  <c r="D39" i="11"/>
  <c r="L19" i="11"/>
  <c r="L30" i="11"/>
  <c r="D106" i="11"/>
  <c r="L106" i="11" s="1"/>
  <c r="B95" i="11"/>
  <c r="L23" i="11"/>
  <c r="H112" i="11"/>
  <c r="H119" i="11" s="1"/>
  <c r="L18" i="11"/>
  <c r="L43" i="11"/>
  <c r="J112" i="11"/>
  <c r="J119" i="11" s="1"/>
  <c r="F114" i="11"/>
  <c r="L114" i="11" s="1"/>
  <c r="L25" i="11"/>
  <c r="L20" i="11"/>
  <c r="L21" i="11"/>
  <c r="J106" i="11"/>
  <c r="L22" i="11"/>
  <c r="L110" i="12" l="1"/>
  <c r="L110" i="11"/>
  <c r="B119" i="11"/>
  <c r="L26" i="11"/>
  <c r="L111" i="12"/>
  <c r="L119" i="12" s="1"/>
  <c r="L26" i="12"/>
  <c r="L106" i="12"/>
  <c r="L114" i="12"/>
  <c r="J28" i="12"/>
  <c r="L39" i="11"/>
  <c r="H119" i="12"/>
  <c r="B75" i="12"/>
  <c r="L112" i="11"/>
  <c r="L119" i="11" s="1"/>
  <c r="F119" i="11"/>
  <c r="I119" i="10" l="1"/>
  <c r="G119" i="10"/>
  <c r="E119" i="10"/>
  <c r="H117" i="10"/>
  <c r="H113" i="10"/>
  <c r="K99" i="10"/>
  <c r="J99" i="10"/>
  <c r="I99" i="10"/>
  <c r="H99" i="10"/>
  <c r="G99" i="10"/>
  <c r="F99" i="10"/>
  <c r="E99" i="10"/>
  <c r="D99" i="10"/>
  <c r="C99" i="10"/>
  <c r="B99" i="10"/>
  <c r="I95" i="10"/>
  <c r="G95" i="10"/>
  <c r="E95" i="10"/>
  <c r="J94" i="10"/>
  <c r="H118" i="10" s="1"/>
  <c r="H94" i="10"/>
  <c r="F94" i="10"/>
  <c r="D94" i="10"/>
  <c r="C94" i="10"/>
  <c r="B94" i="10"/>
  <c r="J93" i="10"/>
  <c r="H93" i="10"/>
  <c r="F93" i="10"/>
  <c r="D117" i="10" s="1"/>
  <c r="D93" i="10"/>
  <c r="C93" i="10"/>
  <c r="B93" i="10"/>
  <c r="J92" i="10"/>
  <c r="H92" i="10"/>
  <c r="F92" i="10"/>
  <c r="D92" i="10"/>
  <c r="C92" i="10"/>
  <c r="B92" i="10"/>
  <c r="J91" i="10"/>
  <c r="H91" i="10"/>
  <c r="F91" i="10"/>
  <c r="D91" i="10"/>
  <c r="C91" i="10"/>
  <c r="B91" i="10"/>
  <c r="J90" i="10"/>
  <c r="L90" i="10" s="1"/>
  <c r="H90" i="10"/>
  <c r="F90" i="10"/>
  <c r="D90" i="10"/>
  <c r="C90" i="10"/>
  <c r="B90" i="10"/>
  <c r="J89" i="10"/>
  <c r="H89" i="10"/>
  <c r="F89" i="10"/>
  <c r="D89" i="10"/>
  <c r="C89" i="10"/>
  <c r="B89" i="10"/>
  <c r="J88" i="10"/>
  <c r="H88" i="10"/>
  <c r="F88" i="10"/>
  <c r="D88" i="10"/>
  <c r="C88" i="10"/>
  <c r="L88" i="10" s="1"/>
  <c r="B88" i="10"/>
  <c r="J87" i="10"/>
  <c r="H87" i="10"/>
  <c r="F87" i="10"/>
  <c r="D87" i="10"/>
  <c r="C87" i="10"/>
  <c r="B87" i="10"/>
  <c r="J86" i="10"/>
  <c r="H86" i="10"/>
  <c r="F86" i="10"/>
  <c r="D86" i="10"/>
  <c r="C86" i="10"/>
  <c r="B86" i="10"/>
  <c r="J82" i="10"/>
  <c r="I82" i="10"/>
  <c r="H82" i="10"/>
  <c r="G82" i="10"/>
  <c r="F82" i="10"/>
  <c r="E82" i="10"/>
  <c r="D82" i="10"/>
  <c r="C82" i="10"/>
  <c r="B82" i="10"/>
  <c r="D68" i="10"/>
  <c r="D65" i="10"/>
  <c r="D64" i="10"/>
  <c r="L63" i="10"/>
  <c r="D63" i="10"/>
  <c r="D62" i="10"/>
  <c r="D61" i="10"/>
  <c r="L60" i="10"/>
  <c r="D60" i="10"/>
  <c r="G57" i="10"/>
  <c r="K56" i="10"/>
  <c r="I56" i="10"/>
  <c r="G56" i="10"/>
  <c r="E56" i="10"/>
  <c r="K55" i="10"/>
  <c r="I55" i="10"/>
  <c r="G55" i="10"/>
  <c r="E55" i="10"/>
  <c r="K54" i="10"/>
  <c r="I54" i="10"/>
  <c r="G54" i="10"/>
  <c r="E54" i="10"/>
  <c r="K53" i="10"/>
  <c r="I53" i="10"/>
  <c r="G53" i="10"/>
  <c r="E53" i="10"/>
  <c r="K52" i="10"/>
  <c r="I52" i="10"/>
  <c r="G52" i="10"/>
  <c r="E52" i="10"/>
  <c r="K51" i="10"/>
  <c r="I51" i="10"/>
  <c r="G51" i="10"/>
  <c r="E51" i="10"/>
  <c r="K50" i="10"/>
  <c r="I50" i="10"/>
  <c r="G50" i="10"/>
  <c r="E50" i="10"/>
  <c r="K49" i="10"/>
  <c r="I49" i="10"/>
  <c r="G49" i="10"/>
  <c r="E49" i="10"/>
  <c r="K44" i="10"/>
  <c r="J44" i="10"/>
  <c r="I44" i="10"/>
  <c r="H44" i="10"/>
  <c r="G44" i="10"/>
  <c r="F44" i="10"/>
  <c r="E44" i="10"/>
  <c r="D44" i="10"/>
  <c r="C44" i="10"/>
  <c r="B44" i="10"/>
  <c r="K43" i="10"/>
  <c r="K123" i="10" s="1"/>
  <c r="J43" i="10"/>
  <c r="J123" i="10" s="1"/>
  <c r="I43" i="10"/>
  <c r="I123" i="10" s="1"/>
  <c r="H43" i="10"/>
  <c r="H123" i="10" s="1"/>
  <c r="G43" i="10"/>
  <c r="G123" i="10" s="1"/>
  <c r="F43" i="10"/>
  <c r="F123" i="10" s="1"/>
  <c r="E43" i="10"/>
  <c r="D43" i="10"/>
  <c r="C43" i="10"/>
  <c r="C123" i="10" s="1"/>
  <c r="B43" i="10"/>
  <c r="B123" i="10" s="1"/>
  <c r="I39" i="10"/>
  <c r="G39" i="10"/>
  <c r="E39" i="10"/>
  <c r="C39" i="10"/>
  <c r="J38" i="10"/>
  <c r="H38" i="10"/>
  <c r="F38" i="10"/>
  <c r="D38" i="10"/>
  <c r="C38" i="10"/>
  <c r="B38" i="10"/>
  <c r="J37" i="10"/>
  <c r="H37" i="10"/>
  <c r="F37" i="10"/>
  <c r="D37" i="10"/>
  <c r="C37" i="10"/>
  <c r="B37" i="10"/>
  <c r="J36" i="10"/>
  <c r="H36" i="10"/>
  <c r="F36" i="10"/>
  <c r="D36" i="10"/>
  <c r="C36" i="10"/>
  <c r="B36" i="10"/>
  <c r="J35" i="10"/>
  <c r="H35" i="10"/>
  <c r="F35" i="10"/>
  <c r="D35" i="10"/>
  <c r="C35" i="10"/>
  <c r="B35" i="10"/>
  <c r="J34" i="10"/>
  <c r="H34" i="10"/>
  <c r="F34" i="10"/>
  <c r="D34" i="10"/>
  <c r="C34" i="10"/>
  <c r="B34" i="10"/>
  <c r="J33" i="10"/>
  <c r="H33" i="10"/>
  <c r="F33" i="10"/>
  <c r="D33" i="10"/>
  <c r="C33" i="10"/>
  <c r="B33" i="10"/>
  <c r="J32" i="10"/>
  <c r="H32" i="10"/>
  <c r="F32" i="10"/>
  <c r="D32" i="10"/>
  <c r="D39" i="10" s="1"/>
  <c r="C32" i="10"/>
  <c r="B32" i="10"/>
  <c r="J31" i="10"/>
  <c r="H31" i="10"/>
  <c r="F31" i="10"/>
  <c r="D31" i="10"/>
  <c r="C31" i="10"/>
  <c r="B31" i="10"/>
  <c r="B39" i="10" s="1"/>
  <c r="J30" i="10"/>
  <c r="H30" i="10"/>
  <c r="F30" i="10"/>
  <c r="D30" i="10"/>
  <c r="C30" i="10"/>
  <c r="B30" i="10"/>
  <c r="I26" i="10"/>
  <c r="G26" i="10"/>
  <c r="E26" i="10"/>
  <c r="J25" i="10"/>
  <c r="J118" i="10" s="1"/>
  <c r="H25" i="10"/>
  <c r="F25" i="10"/>
  <c r="D25" i="10"/>
  <c r="D118" i="10" s="1"/>
  <c r="C25" i="10"/>
  <c r="C118" i="10" s="1"/>
  <c r="B25" i="10"/>
  <c r="B118" i="10" s="1"/>
  <c r="J24" i="10"/>
  <c r="L24" i="10" s="1"/>
  <c r="H24" i="10"/>
  <c r="F24" i="10"/>
  <c r="F117" i="10" s="1"/>
  <c r="D24" i="10"/>
  <c r="C24" i="10"/>
  <c r="C117" i="10" s="1"/>
  <c r="B24" i="10"/>
  <c r="B117" i="10" s="1"/>
  <c r="J23" i="10"/>
  <c r="J116" i="10" s="1"/>
  <c r="H23" i="10"/>
  <c r="H116" i="10" s="1"/>
  <c r="F23" i="10"/>
  <c r="F116" i="10" s="1"/>
  <c r="D23" i="10"/>
  <c r="D116" i="10" s="1"/>
  <c r="C23" i="10"/>
  <c r="B23" i="10"/>
  <c r="J22" i="10"/>
  <c r="J115" i="10" s="1"/>
  <c r="H22" i="10"/>
  <c r="F22" i="10"/>
  <c r="F115" i="10" s="1"/>
  <c r="D22" i="10"/>
  <c r="D115" i="10" s="1"/>
  <c r="C22" i="10"/>
  <c r="C115" i="10" s="1"/>
  <c r="B22" i="10"/>
  <c r="B115" i="10" s="1"/>
  <c r="J21" i="10"/>
  <c r="J114" i="10" s="1"/>
  <c r="H21" i="10"/>
  <c r="F21" i="10"/>
  <c r="F114" i="10" s="1"/>
  <c r="D21" i="10"/>
  <c r="D114" i="10" s="1"/>
  <c r="C21" i="10"/>
  <c r="C114" i="10" s="1"/>
  <c r="B21" i="10"/>
  <c r="B114" i="10" s="1"/>
  <c r="J20" i="10"/>
  <c r="J113" i="10" s="1"/>
  <c r="H20" i="10"/>
  <c r="F20" i="10"/>
  <c r="F113" i="10" s="1"/>
  <c r="D20" i="10"/>
  <c r="C20" i="10"/>
  <c r="C113" i="10" s="1"/>
  <c r="B20" i="10"/>
  <c r="B113" i="10" s="1"/>
  <c r="J19" i="10"/>
  <c r="H19" i="10"/>
  <c r="H112" i="10" s="1"/>
  <c r="F19" i="10"/>
  <c r="F112" i="10" s="1"/>
  <c r="D19" i="10"/>
  <c r="D112" i="10" s="1"/>
  <c r="C19" i="10"/>
  <c r="B19" i="10"/>
  <c r="B112" i="10" s="1"/>
  <c r="J18" i="10"/>
  <c r="J111" i="10" s="1"/>
  <c r="H18" i="10"/>
  <c r="H111" i="10" s="1"/>
  <c r="F18" i="10"/>
  <c r="F111" i="10" s="1"/>
  <c r="D18" i="10"/>
  <c r="D26" i="10" s="1"/>
  <c r="C18" i="10"/>
  <c r="C111" i="10" s="1"/>
  <c r="B18" i="10"/>
  <c r="J17" i="10"/>
  <c r="J110" i="10" s="1"/>
  <c r="H17" i="10"/>
  <c r="F17" i="10"/>
  <c r="D17" i="10"/>
  <c r="D110" i="10" s="1"/>
  <c r="C17" i="10"/>
  <c r="C110" i="10" s="1"/>
  <c r="B17" i="10"/>
  <c r="B26" i="10" s="1"/>
  <c r="J13" i="10"/>
  <c r="I13" i="10"/>
  <c r="H13" i="10"/>
  <c r="G13" i="10"/>
  <c r="F13" i="10"/>
  <c r="E13" i="10"/>
  <c r="D13" i="10"/>
  <c r="C13" i="10"/>
  <c r="B13" i="10"/>
  <c r="J12" i="10"/>
  <c r="I12" i="10"/>
  <c r="H12" i="10"/>
  <c r="G12" i="10"/>
  <c r="G106" i="10" s="1"/>
  <c r="F12" i="10"/>
  <c r="F106" i="10" s="1"/>
  <c r="E12" i="10"/>
  <c r="E106" i="10" s="1"/>
  <c r="D12" i="10"/>
  <c r="L12" i="10" s="1"/>
  <c r="B73" i="10" s="1"/>
  <c r="C12" i="10"/>
  <c r="B12" i="10"/>
  <c r="B106" i="10" s="1"/>
  <c r="I115" i="9"/>
  <c r="G115" i="9"/>
  <c r="E115" i="9"/>
  <c r="H114" i="9"/>
  <c r="B106" i="9"/>
  <c r="K95" i="9"/>
  <c r="L95" i="9" s="1"/>
  <c r="J95" i="9"/>
  <c r="I95" i="9"/>
  <c r="H95" i="9"/>
  <c r="G95" i="9"/>
  <c r="F95" i="9"/>
  <c r="E95" i="9"/>
  <c r="D95" i="9"/>
  <c r="C95" i="9"/>
  <c r="B95" i="9"/>
  <c r="I91" i="9"/>
  <c r="G91" i="9"/>
  <c r="E91" i="9"/>
  <c r="J90" i="9"/>
  <c r="H90" i="9"/>
  <c r="F90" i="9"/>
  <c r="D90" i="9"/>
  <c r="L90" i="9" s="1"/>
  <c r="C90" i="9"/>
  <c r="B90" i="9"/>
  <c r="J89" i="9"/>
  <c r="H89" i="9"/>
  <c r="F89" i="9"/>
  <c r="D89" i="9"/>
  <c r="C89" i="9"/>
  <c r="B89" i="9"/>
  <c r="L89" i="9" s="1"/>
  <c r="J88" i="9"/>
  <c r="H88" i="9"/>
  <c r="F88" i="9"/>
  <c r="D88" i="9"/>
  <c r="C88" i="9"/>
  <c r="B88" i="9"/>
  <c r="J87" i="9"/>
  <c r="H87" i="9"/>
  <c r="F87" i="9"/>
  <c r="D87" i="9"/>
  <c r="C87" i="9"/>
  <c r="B87" i="9"/>
  <c r="J86" i="9"/>
  <c r="H86" i="9"/>
  <c r="F86" i="9"/>
  <c r="D86" i="9"/>
  <c r="C86" i="9"/>
  <c r="B86" i="9"/>
  <c r="L86" i="9" s="1"/>
  <c r="J85" i="9"/>
  <c r="H85" i="9"/>
  <c r="F85" i="9"/>
  <c r="D85" i="9"/>
  <c r="C85" i="9"/>
  <c r="L85" i="9" s="1"/>
  <c r="B85" i="9"/>
  <c r="J84" i="9"/>
  <c r="H84" i="9"/>
  <c r="F84" i="9"/>
  <c r="D84" i="9"/>
  <c r="C84" i="9"/>
  <c r="B84" i="9"/>
  <c r="L84" i="9" s="1"/>
  <c r="J83" i="9"/>
  <c r="H83" i="9"/>
  <c r="F83" i="9"/>
  <c r="D83" i="9"/>
  <c r="C83" i="9"/>
  <c r="B83" i="9"/>
  <c r="J82" i="9"/>
  <c r="H82" i="9"/>
  <c r="F82" i="9"/>
  <c r="F91" i="9" s="1"/>
  <c r="D82" i="9"/>
  <c r="C82" i="9"/>
  <c r="B82" i="9"/>
  <c r="J78" i="9"/>
  <c r="I78" i="9"/>
  <c r="H78" i="9"/>
  <c r="G78" i="9"/>
  <c r="F78" i="9"/>
  <c r="E78" i="9"/>
  <c r="D78" i="9"/>
  <c r="C78" i="9"/>
  <c r="B78" i="9"/>
  <c r="D64" i="9"/>
  <c r="L61" i="9"/>
  <c r="D61" i="9"/>
  <c r="L60" i="9"/>
  <c r="D60" i="9"/>
  <c r="G57" i="9"/>
  <c r="K56" i="9"/>
  <c r="I56" i="9"/>
  <c r="G56" i="9"/>
  <c r="E56" i="9"/>
  <c r="K55" i="9"/>
  <c r="I55" i="9"/>
  <c r="G55" i="9"/>
  <c r="E55" i="9"/>
  <c r="K54" i="9"/>
  <c r="I54" i="9"/>
  <c r="G54" i="9"/>
  <c r="E54" i="9"/>
  <c r="K53" i="9"/>
  <c r="I53" i="9"/>
  <c r="G53" i="9"/>
  <c r="E53" i="9"/>
  <c r="K52" i="9"/>
  <c r="I52" i="9"/>
  <c r="G52" i="9"/>
  <c r="E52" i="9"/>
  <c r="K51" i="9"/>
  <c r="I51" i="9"/>
  <c r="G51" i="9"/>
  <c r="E51" i="9"/>
  <c r="K50" i="9"/>
  <c r="I50" i="9"/>
  <c r="G50" i="9"/>
  <c r="E50" i="9"/>
  <c r="K49" i="9"/>
  <c r="I49" i="9"/>
  <c r="G49" i="9"/>
  <c r="E49" i="9"/>
  <c r="K44" i="9"/>
  <c r="J44" i="9"/>
  <c r="I44" i="9"/>
  <c r="H44" i="9"/>
  <c r="G44" i="9"/>
  <c r="F44" i="9"/>
  <c r="E44" i="9"/>
  <c r="D44" i="9"/>
  <c r="C44" i="9"/>
  <c r="B44" i="9"/>
  <c r="K43" i="9"/>
  <c r="J43" i="9"/>
  <c r="J119" i="9" s="1"/>
  <c r="I43" i="9"/>
  <c r="I119" i="9" s="1"/>
  <c r="H43" i="9"/>
  <c r="H119" i="9" s="1"/>
  <c r="G43" i="9"/>
  <c r="G119" i="9" s="1"/>
  <c r="F43" i="9"/>
  <c r="F119" i="9" s="1"/>
  <c r="E43" i="9"/>
  <c r="E119" i="9" s="1"/>
  <c r="D43" i="9"/>
  <c r="C43" i="9"/>
  <c r="B43" i="9"/>
  <c r="I39" i="9"/>
  <c r="G39" i="9"/>
  <c r="E39" i="9"/>
  <c r="J38" i="9"/>
  <c r="H38" i="9"/>
  <c r="F38" i="9"/>
  <c r="D38" i="9"/>
  <c r="C38" i="9"/>
  <c r="B38" i="9"/>
  <c r="J37" i="9"/>
  <c r="H37" i="9"/>
  <c r="F37" i="9"/>
  <c r="D37" i="9"/>
  <c r="C37" i="9"/>
  <c r="B37" i="9"/>
  <c r="J36" i="9"/>
  <c r="H36" i="9"/>
  <c r="F36" i="9"/>
  <c r="D36" i="9"/>
  <c r="C36" i="9"/>
  <c r="B36" i="9"/>
  <c r="L36" i="9" s="1"/>
  <c r="J35" i="9"/>
  <c r="H35" i="9"/>
  <c r="F35" i="9"/>
  <c r="D35" i="9"/>
  <c r="C35" i="9"/>
  <c r="B35" i="9"/>
  <c r="J34" i="9"/>
  <c r="H34" i="9"/>
  <c r="F34" i="9"/>
  <c r="D34" i="9"/>
  <c r="C34" i="9"/>
  <c r="B34" i="9"/>
  <c r="L34" i="9" s="1"/>
  <c r="J33" i="9"/>
  <c r="H33" i="9"/>
  <c r="F33" i="9"/>
  <c r="L33" i="9" s="1"/>
  <c r="D33" i="9"/>
  <c r="C33" i="9"/>
  <c r="B33" i="9"/>
  <c r="J32" i="9"/>
  <c r="H32" i="9"/>
  <c r="F32" i="9"/>
  <c r="D32" i="9"/>
  <c r="C32" i="9"/>
  <c r="B32" i="9"/>
  <c r="J31" i="9"/>
  <c r="H31" i="9"/>
  <c r="F31" i="9"/>
  <c r="D31" i="9"/>
  <c r="C31" i="9"/>
  <c r="B31" i="9"/>
  <c r="J30" i="9"/>
  <c r="H30" i="9"/>
  <c r="F30" i="9"/>
  <c r="D30" i="9"/>
  <c r="C30" i="9"/>
  <c r="C39" i="9" s="1"/>
  <c r="B30" i="9"/>
  <c r="B39" i="9" s="1"/>
  <c r="I26" i="9"/>
  <c r="G26" i="9"/>
  <c r="E26" i="9"/>
  <c r="J25" i="9"/>
  <c r="J114" i="9" s="1"/>
  <c r="H25" i="9"/>
  <c r="F25" i="9"/>
  <c r="F114" i="9" s="1"/>
  <c r="D25" i="9"/>
  <c r="D114" i="9" s="1"/>
  <c r="C25" i="9"/>
  <c r="B25" i="9"/>
  <c r="B114" i="9" s="1"/>
  <c r="J24" i="9"/>
  <c r="J113" i="9" s="1"/>
  <c r="H24" i="9"/>
  <c r="H113" i="9" s="1"/>
  <c r="F24" i="9"/>
  <c r="F113" i="9" s="1"/>
  <c r="D24" i="9"/>
  <c r="D113" i="9" s="1"/>
  <c r="C24" i="9"/>
  <c r="B24" i="9"/>
  <c r="B113" i="9" s="1"/>
  <c r="J23" i="9"/>
  <c r="J112" i="9" s="1"/>
  <c r="H23" i="9"/>
  <c r="H112" i="9" s="1"/>
  <c r="F23" i="9"/>
  <c r="F112" i="9" s="1"/>
  <c r="D23" i="9"/>
  <c r="D112" i="9" s="1"/>
  <c r="C23" i="9"/>
  <c r="C112" i="9" s="1"/>
  <c r="B23" i="9"/>
  <c r="J22" i="9"/>
  <c r="J111" i="9" s="1"/>
  <c r="H22" i="9"/>
  <c r="H111" i="9" s="1"/>
  <c r="F22" i="9"/>
  <c r="D22" i="9"/>
  <c r="D111" i="9" s="1"/>
  <c r="C22" i="9"/>
  <c r="C111" i="9" s="1"/>
  <c r="B22" i="9"/>
  <c r="B111" i="9" s="1"/>
  <c r="J21" i="9"/>
  <c r="J110" i="9" s="1"/>
  <c r="H21" i="9"/>
  <c r="H110" i="9" s="1"/>
  <c r="F21" i="9"/>
  <c r="F110" i="9" s="1"/>
  <c r="D21" i="9"/>
  <c r="D110" i="9" s="1"/>
  <c r="C21" i="9"/>
  <c r="C110" i="9" s="1"/>
  <c r="B21" i="9"/>
  <c r="B110" i="9" s="1"/>
  <c r="J20" i="9"/>
  <c r="J109" i="9" s="1"/>
  <c r="H20" i="9"/>
  <c r="H109" i="9" s="1"/>
  <c r="F20" i="9"/>
  <c r="F109" i="9" s="1"/>
  <c r="D20" i="9"/>
  <c r="D109" i="9" s="1"/>
  <c r="C20" i="9"/>
  <c r="B20" i="9"/>
  <c r="B109" i="9" s="1"/>
  <c r="J19" i="9"/>
  <c r="J108" i="9" s="1"/>
  <c r="H19" i="9"/>
  <c r="H108" i="9" s="1"/>
  <c r="F19" i="9"/>
  <c r="F108" i="9" s="1"/>
  <c r="D19" i="9"/>
  <c r="D108" i="9" s="1"/>
  <c r="C19" i="9"/>
  <c r="C108" i="9" s="1"/>
  <c r="B19" i="9"/>
  <c r="J18" i="9"/>
  <c r="J107" i="9" s="1"/>
  <c r="H18" i="9"/>
  <c r="H107" i="9" s="1"/>
  <c r="F18" i="9"/>
  <c r="F107" i="9" s="1"/>
  <c r="D18" i="9"/>
  <c r="D107" i="9" s="1"/>
  <c r="C18" i="9"/>
  <c r="C107" i="9" s="1"/>
  <c r="B18" i="9"/>
  <c r="J17" i="9"/>
  <c r="H17" i="9"/>
  <c r="H106" i="9" s="1"/>
  <c r="F17" i="9"/>
  <c r="F26" i="9" s="1"/>
  <c r="D17" i="9"/>
  <c r="L17" i="9" s="1"/>
  <c r="C17" i="9"/>
  <c r="C106" i="9" s="1"/>
  <c r="B17" i="9"/>
  <c r="J13" i="9"/>
  <c r="I13" i="9"/>
  <c r="H13" i="9"/>
  <c r="G13" i="9"/>
  <c r="F13" i="9"/>
  <c r="E13" i="9"/>
  <c r="D13" i="9"/>
  <c r="C13" i="9"/>
  <c r="B13" i="9"/>
  <c r="J12" i="9"/>
  <c r="I12" i="9"/>
  <c r="I102" i="9" s="1"/>
  <c r="H12" i="9"/>
  <c r="H102" i="9" s="1"/>
  <c r="G12" i="9"/>
  <c r="G102" i="9" s="1"/>
  <c r="F12" i="9"/>
  <c r="F102" i="9" s="1"/>
  <c r="E12" i="9"/>
  <c r="E102" i="9" s="1"/>
  <c r="D12" i="9"/>
  <c r="D102" i="9" s="1"/>
  <c r="C12" i="9"/>
  <c r="C102" i="9" s="1"/>
  <c r="B12" i="9"/>
  <c r="I115" i="8"/>
  <c r="G115" i="8"/>
  <c r="E115" i="8"/>
  <c r="J114" i="8"/>
  <c r="J107" i="8"/>
  <c r="C106" i="8"/>
  <c r="K95" i="8"/>
  <c r="J95" i="8"/>
  <c r="I95" i="8"/>
  <c r="H95" i="8"/>
  <c r="G95" i="8"/>
  <c r="F95" i="8"/>
  <c r="E95" i="8"/>
  <c r="D95" i="8"/>
  <c r="C95" i="8"/>
  <c r="B95" i="8"/>
  <c r="I91" i="8"/>
  <c r="G91" i="8"/>
  <c r="E91" i="8"/>
  <c r="J90" i="8"/>
  <c r="H90" i="8"/>
  <c r="F90" i="8"/>
  <c r="D90" i="8"/>
  <c r="C90" i="8"/>
  <c r="B90" i="8"/>
  <c r="J89" i="8"/>
  <c r="H89" i="8"/>
  <c r="F89" i="8"/>
  <c r="D89" i="8"/>
  <c r="C89" i="8"/>
  <c r="B89" i="8"/>
  <c r="J88" i="8"/>
  <c r="H88" i="8"/>
  <c r="F88" i="8"/>
  <c r="D88" i="8"/>
  <c r="C88" i="8"/>
  <c r="B88" i="8"/>
  <c r="J87" i="8"/>
  <c r="H87" i="8"/>
  <c r="F87" i="8"/>
  <c r="D87" i="8"/>
  <c r="C87" i="8"/>
  <c r="B87" i="8"/>
  <c r="J86" i="8"/>
  <c r="L86" i="8" s="1"/>
  <c r="H86" i="8"/>
  <c r="F86" i="8"/>
  <c r="D86" i="8"/>
  <c r="C86" i="8"/>
  <c r="B86" i="8"/>
  <c r="J85" i="8"/>
  <c r="H85" i="8"/>
  <c r="F85" i="8"/>
  <c r="D85" i="8"/>
  <c r="C85" i="8"/>
  <c r="B85" i="8"/>
  <c r="J84" i="8"/>
  <c r="H84" i="8"/>
  <c r="F84" i="8"/>
  <c r="D84" i="8"/>
  <c r="C84" i="8"/>
  <c r="B84" i="8"/>
  <c r="J83" i="8"/>
  <c r="H83" i="8"/>
  <c r="F83" i="8"/>
  <c r="D83" i="8"/>
  <c r="C83" i="8"/>
  <c r="B83" i="8"/>
  <c r="J82" i="8"/>
  <c r="H82" i="8"/>
  <c r="F82" i="8"/>
  <c r="D82" i="8"/>
  <c r="C82" i="8"/>
  <c r="B82" i="8"/>
  <c r="J78" i="8"/>
  <c r="I78" i="8"/>
  <c r="H78" i="8"/>
  <c r="G78" i="8"/>
  <c r="F78" i="8"/>
  <c r="E78" i="8"/>
  <c r="D78" i="8"/>
  <c r="C78" i="8"/>
  <c r="B78" i="8"/>
  <c r="D64" i="8"/>
  <c r="L61" i="8"/>
  <c r="D61" i="8"/>
  <c r="L60" i="8"/>
  <c r="D60" i="8"/>
  <c r="G57" i="8"/>
  <c r="K56" i="8"/>
  <c r="I56" i="8"/>
  <c r="G56" i="8"/>
  <c r="E56" i="8"/>
  <c r="K55" i="8"/>
  <c r="I55" i="8"/>
  <c r="G55" i="8"/>
  <c r="E55" i="8"/>
  <c r="K54" i="8"/>
  <c r="I54" i="8"/>
  <c r="G54" i="8"/>
  <c r="E54" i="8"/>
  <c r="K53" i="8"/>
  <c r="I53" i="8"/>
  <c r="G53" i="8"/>
  <c r="E53" i="8"/>
  <c r="K52" i="8"/>
  <c r="I52" i="8"/>
  <c r="G52" i="8"/>
  <c r="E52" i="8"/>
  <c r="K51" i="8"/>
  <c r="I51" i="8"/>
  <c r="G51" i="8"/>
  <c r="E51" i="8"/>
  <c r="K50" i="8"/>
  <c r="I50" i="8"/>
  <c r="G50" i="8"/>
  <c r="E50" i="8"/>
  <c r="K49" i="8"/>
  <c r="I49" i="8"/>
  <c r="G49" i="8"/>
  <c r="E49" i="8"/>
  <c r="K44" i="8"/>
  <c r="J44" i="8"/>
  <c r="I44" i="8"/>
  <c r="H44" i="8"/>
  <c r="G44" i="8"/>
  <c r="F44" i="8"/>
  <c r="E44" i="8"/>
  <c r="D44" i="8"/>
  <c r="C44" i="8"/>
  <c r="B44" i="8"/>
  <c r="K43" i="8"/>
  <c r="K119" i="8" s="1"/>
  <c r="J43" i="8"/>
  <c r="J119" i="8" s="1"/>
  <c r="I43" i="8"/>
  <c r="I119" i="8" s="1"/>
  <c r="H43" i="8"/>
  <c r="H119" i="8" s="1"/>
  <c r="G43" i="8"/>
  <c r="G119" i="8" s="1"/>
  <c r="F43" i="8"/>
  <c r="E43" i="8"/>
  <c r="D43" i="8"/>
  <c r="D119" i="8" s="1"/>
  <c r="C43" i="8"/>
  <c r="C119" i="8" s="1"/>
  <c r="B43" i="8"/>
  <c r="L43" i="8" s="1"/>
  <c r="I39" i="8"/>
  <c r="G39" i="8"/>
  <c r="E39" i="8"/>
  <c r="J38" i="8"/>
  <c r="H38" i="8"/>
  <c r="F38" i="8"/>
  <c r="D38" i="8"/>
  <c r="C38" i="8"/>
  <c r="B38" i="8"/>
  <c r="J37" i="8"/>
  <c r="H37" i="8"/>
  <c r="F37" i="8"/>
  <c r="D37" i="8"/>
  <c r="C37" i="8"/>
  <c r="B37" i="8"/>
  <c r="L37" i="8" s="1"/>
  <c r="L36" i="8"/>
  <c r="J36" i="8"/>
  <c r="H36" i="8"/>
  <c r="F36" i="8"/>
  <c r="D36" i="8"/>
  <c r="C36" i="8"/>
  <c r="B36" i="8"/>
  <c r="J35" i="8"/>
  <c r="H35" i="8"/>
  <c r="F35" i="8"/>
  <c r="D35" i="8"/>
  <c r="C35" i="8"/>
  <c r="B35" i="8"/>
  <c r="J34" i="8"/>
  <c r="H34" i="8"/>
  <c r="F34" i="8"/>
  <c r="D34" i="8"/>
  <c r="C34" i="8"/>
  <c r="B34" i="8"/>
  <c r="J33" i="8"/>
  <c r="H33" i="8"/>
  <c r="F33" i="8"/>
  <c r="D33" i="8"/>
  <c r="C33" i="8"/>
  <c r="B33" i="8"/>
  <c r="J32" i="8"/>
  <c r="H32" i="8"/>
  <c r="F32" i="8"/>
  <c r="D32" i="8"/>
  <c r="C32" i="8"/>
  <c r="B32" i="8"/>
  <c r="J31" i="8"/>
  <c r="H31" i="8"/>
  <c r="F31" i="8"/>
  <c r="D31" i="8"/>
  <c r="C31" i="8"/>
  <c r="B31" i="8"/>
  <c r="J30" i="8"/>
  <c r="H30" i="8"/>
  <c r="F30" i="8"/>
  <c r="F39" i="8" s="1"/>
  <c r="D30" i="8"/>
  <c r="D39" i="8" s="1"/>
  <c r="C30" i="8"/>
  <c r="B30" i="8"/>
  <c r="I26" i="8"/>
  <c r="G26" i="8"/>
  <c r="E26" i="8"/>
  <c r="J25" i="8"/>
  <c r="H25" i="8"/>
  <c r="H114" i="8" s="1"/>
  <c r="F25" i="8"/>
  <c r="D25" i="8"/>
  <c r="D114" i="8" s="1"/>
  <c r="C25" i="8"/>
  <c r="C114" i="8" s="1"/>
  <c r="B25" i="8"/>
  <c r="B114" i="8" s="1"/>
  <c r="J24" i="8"/>
  <c r="J113" i="8" s="1"/>
  <c r="H24" i="8"/>
  <c r="H113" i="8" s="1"/>
  <c r="F24" i="8"/>
  <c r="F113" i="8" s="1"/>
  <c r="D24" i="8"/>
  <c r="D113" i="8" s="1"/>
  <c r="C24" i="8"/>
  <c r="B24" i="8"/>
  <c r="B113" i="8" s="1"/>
  <c r="J23" i="8"/>
  <c r="J112" i="8" s="1"/>
  <c r="H23" i="8"/>
  <c r="H112" i="8" s="1"/>
  <c r="F23" i="8"/>
  <c r="F112" i="8" s="1"/>
  <c r="D23" i="8"/>
  <c r="D112" i="8" s="1"/>
  <c r="C23" i="8"/>
  <c r="C112" i="8" s="1"/>
  <c r="B23" i="8"/>
  <c r="L23" i="8" s="1"/>
  <c r="J22" i="8"/>
  <c r="J111" i="8" s="1"/>
  <c r="H22" i="8"/>
  <c r="H111" i="8" s="1"/>
  <c r="F22" i="8"/>
  <c r="F111" i="8" s="1"/>
  <c r="D22" i="8"/>
  <c r="D111" i="8" s="1"/>
  <c r="C22" i="8"/>
  <c r="C111" i="8" s="1"/>
  <c r="B22" i="8"/>
  <c r="B111" i="8" s="1"/>
  <c r="J21" i="8"/>
  <c r="J110" i="8" s="1"/>
  <c r="H21" i="8"/>
  <c r="H110" i="8" s="1"/>
  <c r="F21" i="8"/>
  <c r="F110" i="8" s="1"/>
  <c r="D21" i="8"/>
  <c r="D110" i="8" s="1"/>
  <c r="C21" i="8"/>
  <c r="C110" i="8" s="1"/>
  <c r="B21" i="8"/>
  <c r="J20" i="8"/>
  <c r="H20" i="8"/>
  <c r="H109" i="8" s="1"/>
  <c r="F20" i="8"/>
  <c r="F109" i="8" s="1"/>
  <c r="D20" i="8"/>
  <c r="D109" i="8" s="1"/>
  <c r="C20" i="8"/>
  <c r="C109" i="8" s="1"/>
  <c r="B20" i="8"/>
  <c r="B109" i="8" s="1"/>
  <c r="J19" i="8"/>
  <c r="J108" i="8" s="1"/>
  <c r="H19" i="8"/>
  <c r="H108" i="8" s="1"/>
  <c r="F19" i="8"/>
  <c r="F108" i="8" s="1"/>
  <c r="D19" i="8"/>
  <c r="D108" i="8" s="1"/>
  <c r="C19" i="8"/>
  <c r="C26" i="8" s="1"/>
  <c r="B19" i="8"/>
  <c r="B108" i="8" s="1"/>
  <c r="J18" i="8"/>
  <c r="H18" i="8"/>
  <c r="H107" i="8" s="1"/>
  <c r="F18" i="8"/>
  <c r="F107" i="8" s="1"/>
  <c r="D18" i="8"/>
  <c r="D107" i="8" s="1"/>
  <c r="C18" i="8"/>
  <c r="C107" i="8" s="1"/>
  <c r="B18" i="8"/>
  <c r="J17" i="8"/>
  <c r="H17" i="8"/>
  <c r="H26" i="8" s="1"/>
  <c r="F17" i="8"/>
  <c r="D17" i="8"/>
  <c r="D106" i="8" s="1"/>
  <c r="C17" i="8"/>
  <c r="B17" i="8"/>
  <c r="B106" i="8" s="1"/>
  <c r="J13" i="8"/>
  <c r="I13" i="8"/>
  <c r="H13" i="8"/>
  <c r="G13" i="8"/>
  <c r="F13" i="8"/>
  <c r="E13" i="8"/>
  <c r="D13" i="8"/>
  <c r="C13" i="8"/>
  <c r="B13" i="8"/>
  <c r="J12" i="8"/>
  <c r="I12" i="8"/>
  <c r="I102" i="8" s="1"/>
  <c r="H12" i="8"/>
  <c r="H102" i="8" s="1"/>
  <c r="G12" i="8"/>
  <c r="G102" i="8" s="1"/>
  <c r="F12" i="8"/>
  <c r="F102" i="8" s="1"/>
  <c r="E12" i="8"/>
  <c r="E102" i="8" s="1"/>
  <c r="D12" i="8"/>
  <c r="D102" i="8" s="1"/>
  <c r="C12" i="8"/>
  <c r="C102" i="8" s="1"/>
  <c r="B12" i="8"/>
  <c r="I115" i="7"/>
  <c r="G115" i="7"/>
  <c r="E115" i="7"/>
  <c r="F109" i="7"/>
  <c r="K95" i="7"/>
  <c r="J95" i="7"/>
  <c r="I95" i="7"/>
  <c r="H95" i="7"/>
  <c r="G95" i="7"/>
  <c r="F95" i="7"/>
  <c r="E95" i="7"/>
  <c r="D95" i="7"/>
  <c r="C95" i="7"/>
  <c r="B95" i="7"/>
  <c r="I91" i="7"/>
  <c r="G91" i="7"/>
  <c r="E91" i="7"/>
  <c r="J90" i="7"/>
  <c r="H90" i="7"/>
  <c r="F90" i="7"/>
  <c r="D90" i="7"/>
  <c r="C90" i="7"/>
  <c r="B90" i="7"/>
  <c r="J89" i="7"/>
  <c r="H89" i="7"/>
  <c r="F89" i="7"/>
  <c r="D89" i="7"/>
  <c r="C89" i="7"/>
  <c r="B89" i="7"/>
  <c r="J88" i="7"/>
  <c r="H88" i="7"/>
  <c r="F88" i="7"/>
  <c r="D88" i="7"/>
  <c r="C88" i="7"/>
  <c r="B88" i="7"/>
  <c r="J87" i="7"/>
  <c r="H87" i="7"/>
  <c r="F87" i="7"/>
  <c r="D87" i="7"/>
  <c r="C87" i="7"/>
  <c r="B87" i="7"/>
  <c r="L87" i="7" s="1"/>
  <c r="J86" i="7"/>
  <c r="H86" i="7"/>
  <c r="F86" i="7"/>
  <c r="D86" i="7"/>
  <c r="C86" i="7"/>
  <c r="B86" i="7"/>
  <c r="L86" i="7" s="1"/>
  <c r="J85" i="7"/>
  <c r="H85" i="7"/>
  <c r="F85" i="7"/>
  <c r="D85" i="7"/>
  <c r="C85" i="7"/>
  <c r="B85" i="7"/>
  <c r="J84" i="7"/>
  <c r="H84" i="7"/>
  <c r="F84" i="7"/>
  <c r="D84" i="7"/>
  <c r="C84" i="7"/>
  <c r="B84" i="7"/>
  <c r="J83" i="7"/>
  <c r="H83" i="7"/>
  <c r="F83" i="7"/>
  <c r="D83" i="7"/>
  <c r="C83" i="7"/>
  <c r="B83" i="7"/>
  <c r="J82" i="7"/>
  <c r="H82" i="7"/>
  <c r="F82" i="7"/>
  <c r="D82" i="7"/>
  <c r="C82" i="7"/>
  <c r="B82" i="7"/>
  <c r="J78" i="7"/>
  <c r="I78" i="7"/>
  <c r="H78" i="7"/>
  <c r="G78" i="7"/>
  <c r="F78" i="7"/>
  <c r="E78" i="7"/>
  <c r="D78" i="7"/>
  <c r="C78" i="7"/>
  <c r="B78" i="7"/>
  <c r="D64" i="7"/>
  <c r="L61" i="7"/>
  <c r="D61" i="7"/>
  <c r="L60" i="7"/>
  <c r="D60" i="7"/>
  <c r="G57" i="7"/>
  <c r="K56" i="7"/>
  <c r="I56" i="7"/>
  <c r="G56" i="7"/>
  <c r="E56" i="7"/>
  <c r="K55" i="7"/>
  <c r="I55" i="7"/>
  <c r="G55" i="7"/>
  <c r="E55" i="7"/>
  <c r="K54" i="7"/>
  <c r="I54" i="7"/>
  <c r="G54" i="7"/>
  <c r="E54" i="7"/>
  <c r="K53" i="7"/>
  <c r="I53" i="7"/>
  <c r="G53" i="7"/>
  <c r="E53" i="7"/>
  <c r="K52" i="7"/>
  <c r="I52" i="7"/>
  <c r="G52" i="7"/>
  <c r="E52" i="7"/>
  <c r="K51" i="7"/>
  <c r="I51" i="7"/>
  <c r="G51" i="7"/>
  <c r="E51" i="7"/>
  <c r="K50" i="7"/>
  <c r="I50" i="7"/>
  <c r="G50" i="7"/>
  <c r="E50" i="7"/>
  <c r="K49" i="7"/>
  <c r="I49" i="7"/>
  <c r="G49" i="7"/>
  <c r="E49" i="7"/>
  <c r="K44" i="7"/>
  <c r="J44" i="7"/>
  <c r="I44" i="7"/>
  <c r="H44" i="7"/>
  <c r="G44" i="7"/>
  <c r="F44" i="7"/>
  <c r="E44" i="7"/>
  <c r="D44" i="7"/>
  <c r="C44" i="7"/>
  <c r="B44" i="7"/>
  <c r="K43" i="7"/>
  <c r="K119" i="7" s="1"/>
  <c r="J43" i="7"/>
  <c r="I43" i="7"/>
  <c r="I119" i="7" s="1"/>
  <c r="H43" i="7"/>
  <c r="G43" i="7"/>
  <c r="F43" i="7"/>
  <c r="F119" i="7" s="1"/>
  <c r="E43" i="7"/>
  <c r="E119" i="7" s="1"/>
  <c r="D43" i="7"/>
  <c r="D119" i="7" s="1"/>
  <c r="C43" i="7"/>
  <c r="C119" i="7" s="1"/>
  <c r="B43" i="7"/>
  <c r="I39" i="7"/>
  <c r="G39" i="7"/>
  <c r="E39" i="7"/>
  <c r="J38" i="7"/>
  <c r="H38" i="7"/>
  <c r="F38" i="7"/>
  <c r="D38" i="7"/>
  <c r="C38" i="7"/>
  <c r="B38" i="7"/>
  <c r="J37" i="7"/>
  <c r="H37" i="7"/>
  <c r="F37" i="7"/>
  <c r="D37" i="7"/>
  <c r="C37" i="7"/>
  <c r="B37" i="7"/>
  <c r="J36" i="7"/>
  <c r="H36" i="7"/>
  <c r="F36" i="7"/>
  <c r="D36" i="7"/>
  <c r="C36" i="7"/>
  <c r="B36" i="7"/>
  <c r="L36" i="7" s="1"/>
  <c r="J35" i="7"/>
  <c r="H35" i="7"/>
  <c r="F35" i="7"/>
  <c r="D35" i="7"/>
  <c r="C35" i="7"/>
  <c r="L35" i="7" s="1"/>
  <c r="B35" i="7"/>
  <c r="J34" i="7"/>
  <c r="H34" i="7"/>
  <c r="F34" i="7"/>
  <c r="D34" i="7"/>
  <c r="C34" i="7"/>
  <c r="B34" i="7"/>
  <c r="J33" i="7"/>
  <c r="H33" i="7"/>
  <c r="F33" i="7"/>
  <c r="D33" i="7"/>
  <c r="C33" i="7"/>
  <c r="B33" i="7"/>
  <c r="J32" i="7"/>
  <c r="H32" i="7"/>
  <c r="F32" i="7"/>
  <c r="D32" i="7"/>
  <c r="C32" i="7"/>
  <c r="B32" i="7"/>
  <c r="J31" i="7"/>
  <c r="H31" i="7"/>
  <c r="F31" i="7"/>
  <c r="D31" i="7"/>
  <c r="C31" i="7"/>
  <c r="B31" i="7"/>
  <c r="J30" i="7"/>
  <c r="J39" i="7" s="1"/>
  <c r="H30" i="7"/>
  <c r="H39" i="7" s="1"/>
  <c r="F30" i="7"/>
  <c r="D30" i="7"/>
  <c r="C30" i="7"/>
  <c r="B30" i="7"/>
  <c r="I26" i="7"/>
  <c r="G26" i="7"/>
  <c r="E26" i="7"/>
  <c r="L25" i="7"/>
  <c r="J25" i="7"/>
  <c r="J114" i="7" s="1"/>
  <c r="H25" i="7"/>
  <c r="H114" i="7" s="1"/>
  <c r="F25" i="7"/>
  <c r="F114" i="7" s="1"/>
  <c r="D25" i="7"/>
  <c r="C25" i="7"/>
  <c r="C114" i="7" s="1"/>
  <c r="B25" i="7"/>
  <c r="B114" i="7" s="1"/>
  <c r="J24" i="7"/>
  <c r="J113" i="7" s="1"/>
  <c r="H24" i="7"/>
  <c r="H113" i="7" s="1"/>
  <c r="F24" i="7"/>
  <c r="D24" i="7"/>
  <c r="D113" i="7" s="1"/>
  <c r="C24" i="7"/>
  <c r="C113" i="7" s="1"/>
  <c r="B24" i="7"/>
  <c r="J23" i="7"/>
  <c r="J112" i="7" s="1"/>
  <c r="H23" i="7"/>
  <c r="H112" i="7" s="1"/>
  <c r="F23" i="7"/>
  <c r="F112" i="7" s="1"/>
  <c r="D23" i="7"/>
  <c r="D112" i="7" s="1"/>
  <c r="C23" i="7"/>
  <c r="B23" i="7"/>
  <c r="J22" i="7"/>
  <c r="J111" i="7" s="1"/>
  <c r="H22" i="7"/>
  <c r="F22" i="7"/>
  <c r="F111" i="7" s="1"/>
  <c r="D22" i="7"/>
  <c r="D111" i="7" s="1"/>
  <c r="C22" i="7"/>
  <c r="C111" i="7" s="1"/>
  <c r="B22" i="7"/>
  <c r="B111" i="7" s="1"/>
  <c r="J21" i="7"/>
  <c r="J110" i="7" s="1"/>
  <c r="H21" i="7"/>
  <c r="H110" i="7" s="1"/>
  <c r="F21" i="7"/>
  <c r="F110" i="7" s="1"/>
  <c r="D21" i="7"/>
  <c r="D110" i="7" s="1"/>
  <c r="C21" i="7"/>
  <c r="C110" i="7" s="1"/>
  <c r="B21" i="7"/>
  <c r="J20" i="7"/>
  <c r="H20" i="7"/>
  <c r="H109" i="7" s="1"/>
  <c r="F20" i="7"/>
  <c r="D20" i="7"/>
  <c r="D109" i="7" s="1"/>
  <c r="C20" i="7"/>
  <c r="C109" i="7" s="1"/>
  <c r="B20" i="7"/>
  <c r="J19" i="7"/>
  <c r="J108" i="7" s="1"/>
  <c r="H19" i="7"/>
  <c r="H108" i="7" s="1"/>
  <c r="F19" i="7"/>
  <c r="F108" i="7" s="1"/>
  <c r="D19" i="7"/>
  <c r="D108" i="7" s="1"/>
  <c r="C19" i="7"/>
  <c r="C108" i="7" s="1"/>
  <c r="B19" i="7"/>
  <c r="J18" i="7"/>
  <c r="J107" i="7" s="1"/>
  <c r="H18" i="7"/>
  <c r="H107" i="7" s="1"/>
  <c r="F18" i="7"/>
  <c r="F107" i="7" s="1"/>
  <c r="D18" i="7"/>
  <c r="C18" i="7"/>
  <c r="B18" i="7"/>
  <c r="B107" i="7" s="1"/>
  <c r="J17" i="7"/>
  <c r="H17" i="7"/>
  <c r="H106" i="7" s="1"/>
  <c r="F17" i="7"/>
  <c r="D17" i="7"/>
  <c r="C17" i="7"/>
  <c r="B17" i="7"/>
  <c r="J13" i="7"/>
  <c r="I13" i="7"/>
  <c r="H13" i="7"/>
  <c r="G13" i="7"/>
  <c r="F13" i="7"/>
  <c r="E13" i="7"/>
  <c r="D13" i="7"/>
  <c r="C13" i="7"/>
  <c r="B13" i="7"/>
  <c r="J12" i="7"/>
  <c r="I12" i="7"/>
  <c r="I102" i="7" s="1"/>
  <c r="H12" i="7"/>
  <c r="H102" i="7" s="1"/>
  <c r="G12" i="7"/>
  <c r="G102" i="7" s="1"/>
  <c r="F12" i="7"/>
  <c r="F102" i="7" s="1"/>
  <c r="E12" i="7"/>
  <c r="E102" i="7" s="1"/>
  <c r="D12" i="7"/>
  <c r="D102" i="7" s="1"/>
  <c r="C12" i="7"/>
  <c r="C102" i="7" s="1"/>
  <c r="B12" i="7"/>
  <c r="I115" i="6"/>
  <c r="G115" i="6"/>
  <c r="E115" i="6"/>
  <c r="H114" i="6"/>
  <c r="K95" i="6"/>
  <c r="J95" i="6"/>
  <c r="I95" i="6"/>
  <c r="H95" i="6"/>
  <c r="G95" i="6"/>
  <c r="F95" i="6"/>
  <c r="E95" i="6"/>
  <c r="D95" i="6"/>
  <c r="C95" i="6"/>
  <c r="B95" i="6"/>
  <c r="I91" i="6"/>
  <c r="G91" i="6"/>
  <c r="E91" i="6"/>
  <c r="J90" i="6"/>
  <c r="H90" i="6"/>
  <c r="F90" i="6"/>
  <c r="D90" i="6"/>
  <c r="C90" i="6"/>
  <c r="B90" i="6"/>
  <c r="J89" i="6"/>
  <c r="H89" i="6"/>
  <c r="F89" i="6"/>
  <c r="D89" i="6"/>
  <c r="C89" i="6"/>
  <c r="B89" i="6"/>
  <c r="J88" i="6"/>
  <c r="H88" i="6"/>
  <c r="L88" i="6" s="1"/>
  <c r="F88" i="6"/>
  <c r="D88" i="6"/>
  <c r="C88" i="6"/>
  <c r="B88" i="6"/>
  <c r="J87" i="6"/>
  <c r="H87" i="6"/>
  <c r="F87" i="6"/>
  <c r="D87" i="6"/>
  <c r="C111" i="6" s="1"/>
  <c r="C87" i="6"/>
  <c r="B87" i="6"/>
  <c r="J86" i="6"/>
  <c r="H86" i="6"/>
  <c r="F86" i="6"/>
  <c r="D86" i="6"/>
  <c r="C86" i="6"/>
  <c r="L86" i="6" s="1"/>
  <c r="B86" i="6"/>
  <c r="J85" i="6"/>
  <c r="H85" i="6"/>
  <c r="F85" i="6"/>
  <c r="D85" i="6"/>
  <c r="C85" i="6"/>
  <c r="B85" i="6"/>
  <c r="J84" i="6"/>
  <c r="H84" i="6"/>
  <c r="F84" i="6"/>
  <c r="D84" i="6"/>
  <c r="C84" i="6"/>
  <c r="B84" i="6"/>
  <c r="J83" i="6"/>
  <c r="H83" i="6"/>
  <c r="F83" i="6"/>
  <c r="L83" i="6" s="1"/>
  <c r="D83" i="6"/>
  <c r="C83" i="6"/>
  <c r="B83" i="6"/>
  <c r="J82" i="6"/>
  <c r="H82" i="6"/>
  <c r="F82" i="6"/>
  <c r="D82" i="6"/>
  <c r="C82" i="6"/>
  <c r="C91" i="6" s="1"/>
  <c r="B82" i="6"/>
  <c r="J78" i="6"/>
  <c r="I78" i="6"/>
  <c r="H78" i="6"/>
  <c r="G78" i="6"/>
  <c r="F78" i="6"/>
  <c r="E78" i="6"/>
  <c r="D78" i="6"/>
  <c r="C78" i="6"/>
  <c r="B78" i="6"/>
  <c r="D64" i="6"/>
  <c r="L61" i="6"/>
  <c r="D61" i="6"/>
  <c r="L60" i="6"/>
  <c r="D60" i="6"/>
  <c r="G57" i="6"/>
  <c r="K56" i="6"/>
  <c r="I56" i="6"/>
  <c r="G56" i="6"/>
  <c r="E56" i="6"/>
  <c r="K55" i="6"/>
  <c r="I55" i="6"/>
  <c r="G55" i="6"/>
  <c r="E55" i="6"/>
  <c r="K54" i="6"/>
  <c r="I54" i="6"/>
  <c r="G54" i="6"/>
  <c r="E54" i="6"/>
  <c r="K53" i="6"/>
  <c r="I53" i="6"/>
  <c r="G53" i="6"/>
  <c r="E53" i="6"/>
  <c r="K52" i="6"/>
  <c r="I52" i="6"/>
  <c r="G52" i="6"/>
  <c r="E52" i="6"/>
  <c r="K51" i="6"/>
  <c r="I51" i="6"/>
  <c r="G51" i="6"/>
  <c r="E51" i="6"/>
  <c r="K50" i="6"/>
  <c r="I50" i="6"/>
  <c r="G50" i="6"/>
  <c r="E50" i="6"/>
  <c r="K49" i="6"/>
  <c r="I49" i="6"/>
  <c r="G49" i="6"/>
  <c r="E49" i="6"/>
  <c r="K44" i="6"/>
  <c r="J44" i="6"/>
  <c r="I44" i="6"/>
  <c r="H44" i="6"/>
  <c r="G44" i="6"/>
  <c r="F44" i="6"/>
  <c r="E44" i="6"/>
  <c r="D44" i="6"/>
  <c r="C44" i="6"/>
  <c r="B44" i="6"/>
  <c r="K43" i="6"/>
  <c r="K119" i="6" s="1"/>
  <c r="J43" i="6"/>
  <c r="I43" i="6"/>
  <c r="H43" i="6"/>
  <c r="H119" i="6" s="1"/>
  <c r="G43" i="6"/>
  <c r="G119" i="6" s="1"/>
  <c r="F43" i="6"/>
  <c r="F119" i="6" s="1"/>
  <c r="E43" i="6"/>
  <c r="E119" i="6" s="1"/>
  <c r="D43" i="6"/>
  <c r="C43" i="6"/>
  <c r="C119" i="6" s="1"/>
  <c r="B43" i="6"/>
  <c r="I39" i="6"/>
  <c r="G39" i="6"/>
  <c r="E39" i="6"/>
  <c r="J38" i="6"/>
  <c r="H38" i="6"/>
  <c r="F38" i="6"/>
  <c r="D38" i="6"/>
  <c r="C38" i="6"/>
  <c r="B38" i="6"/>
  <c r="J37" i="6"/>
  <c r="H37" i="6"/>
  <c r="F37" i="6"/>
  <c r="D37" i="6"/>
  <c r="C37" i="6"/>
  <c r="B37" i="6"/>
  <c r="J36" i="6"/>
  <c r="H36" i="6"/>
  <c r="F36" i="6"/>
  <c r="D36" i="6"/>
  <c r="C36" i="6"/>
  <c r="B36" i="6"/>
  <c r="L36" i="6" s="1"/>
  <c r="J35" i="6"/>
  <c r="H35" i="6"/>
  <c r="F35" i="6"/>
  <c r="D35" i="6"/>
  <c r="C35" i="6"/>
  <c r="B35" i="6"/>
  <c r="J34" i="6"/>
  <c r="H34" i="6"/>
  <c r="F34" i="6"/>
  <c r="D34" i="6"/>
  <c r="C34" i="6"/>
  <c r="B34" i="6"/>
  <c r="J33" i="6"/>
  <c r="H33" i="6"/>
  <c r="F33" i="6"/>
  <c r="D33" i="6"/>
  <c r="C33" i="6"/>
  <c r="B33" i="6"/>
  <c r="J32" i="6"/>
  <c r="H32" i="6"/>
  <c r="F32" i="6"/>
  <c r="D32" i="6"/>
  <c r="C32" i="6"/>
  <c r="B32" i="6"/>
  <c r="J31" i="6"/>
  <c r="H31" i="6"/>
  <c r="F31" i="6"/>
  <c r="D31" i="6"/>
  <c r="C31" i="6"/>
  <c r="B31" i="6"/>
  <c r="J30" i="6"/>
  <c r="H30" i="6"/>
  <c r="F30" i="6"/>
  <c r="D30" i="6"/>
  <c r="C30" i="6"/>
  <c r="B30" i="6"/>
  <c r="I26" i="6"/>
  <c r="G26" i="6"/>
  <c r="E26" i="6"/>
  <c r="J25" i="6"/>
  <c r="J114" i="6" s="1"/>
  <c r="H25" i="6"/>
  <c r="F25" i="6"/>
  <c r="F114" i="6" s="1"/>
  <c r="D25" i="6"/>
  <c r="C25" i="6"/>
  <c r="C114" i="6" s="1"/>
  <c r="B25" i="6"/>
  <c r="B114" i="6" s="1"/>
  <c r="J24" i="6"/>
  <c r="J113" i="6" s="1"/>
  <c r="H24" i="6"/>
  <c r="H113" i="6" s="1"/>
  <c r="F24" i="6"/>
  <c r="F113" i="6" s="1"/>
  <c r="D24" i="6"/>
  <c r="C24" i="6"/>
  <c r="L24" i="6" s="1"/>
  <c r="B24" i="6"/>
  <c r="B113" i="6" s="1"/>
  <c r="J23" i="6"/>
  <c r="J112" i="6" s="1"/>
  <c r="H23" i="6"/>
  <c r="H112" i="6" s="1"/>
  <c r="F23" i="6"/>
  <c r="D23" i="6"/>
  <c r="D112" i="6" s="1"/>
  <c r="C23" i="6"/>
  <c r="C112" i="6" s="1"/>
  <c r="B23" i="6"/>
  <c r="J22" i="6"/>
  <c r="J111" i="6" s="1"/>
  <c r="H22" i="6"/>
  <c r="F22" i="6"/>
  <c r="D22" i="6"/>
  <c r="D111" i="6" s="1"/>
  <c r="C22" i="6"/>
  <c r="B22" i="6"/>
  <c r="B111" i="6" s="1"/>
  <c r="J21" i="6"/>
  <c r="J110" i="6" s="1"/>
  <c r="H21" i="6"/>
  <c r="H110" i="6" s="1"/>
  <c r="F21" i="6"/>
  <c r="F110" i="6" s="1"/>
  <c r="D21" i="6"/>
  <c r="D110" i="6" s="1"/>
  <c r="C21" i="6"/>
  <c r="B21" i="6"/>
  <c r="L21" i="6" s="1"/>
  <c r="J20" i="6"/>
  <c r="H20" i="6"/>
  <c r="H109" i="6" s="1"/>
  <c r="F20" i="6"/>
  <c r="F109" i="6" s="1"/>
  <c r="D20" i="6"/>
  <c r="D109" i="6" s="1"/>
  <c r="C20" i="6"/>
  <c r="C109" i="6" s="1"/>
  <c r="B20" i="6"/>
  <c r="J19" i="6"/>
  <c r="J108" i="6" s="1"/>
  <c r="H19" i="6"/>
  <c r="H108" i="6" s="1"/>
  <c r="F19" i="6"/>
  <c r="F108" i="6" s="1"/>
  <c r="D19" i="6"/>
  <c r="D108" i="6" s="1"/>
  <c r="C19" i="6"/>
  <c r="C108" i="6" s="1"/>
  <c r="B19" i="6"/>
  <c r="J18" i="6"/>
  <c r="J107" i="6" s="1"/>
  <c r="H18" i="6"/>
  <c r="H107" i="6" s="1"/>
  <c r="F18" i="6"/>
  <c r="F107" i="6" s="1"/>
  <c r="D18" i="6"/>
  <c r="D107" i="6" s="1"/>
  <c r="C18" i="6"/>
  <c r="C107" i="6" s="1"/>
  <c r="B18" i="6"/>
  <c r="J17" i="6"/>
  <c r="H17" i="6"/>
  <c r="H106" i="6" s="1"/>
  <c r="F17" i="6"/>
  <c r="D17" i="6"/>
  <c r="C17" i="6"/>
  <c r="C106" i="6" s="1"/>
  <c r="B17" i="6"/>
  <c r="B106" i="6" s="1"/>
  <c r="J13" i="6"/>
  <c r="I13" i="6"/>
  <c r="H13" i="6"/>
  <c r="G13" i="6"/>
  <c r="F13" i="6"/>
  <c r="E13" i="6"/>
  <c r="D13" i="6"/>
  <c r="C13" i="6"/>
  <c r="B13" i="6"/>
  <c r="J12" i="6"/>
  <c r="I12" i="6"/>
  <c r="I102" i="6" s="1"/>
  <c r="H12" i="6"/>
  <c r="H102" i="6" s="1"/>
  <c r="G12" i="6"/>
  <c r="G102" i="6" s="1"/>
  <c r="F12" i="6"/>
  <c r="F102" i="6" s="1"/>
  <c r="E12" i="6"/>
  <c r="E102" i="6" s="1"/>
  <c r="D12" i="6"/>
  <c r="D102" i="6" s="1"/>
  <c r="C12" i="6"/>
  <c r="C102" i="6" s="1"/>
  <c r="B12" i="6"/>
  <c r="L22" i="6" l="1"/>
  <c r="L35" i="6"/>
  <c r="L20" i="7"/>
  <c r="L31" i="8"/>
  <c r="D95" i="10"/>
  <c r="L17" i="6"/>
  <c r="B109" i="6"/>
  <c r="H111" i="6"/>
  <c r="H115" i="6" s="1"/>
  <c r="D114" i="6"/>
  <c r="B39" i="6"/>
  <c r="L34" i="6"/>
  <c r="F91" i="6"/>
  <c r="L85" i="6"/>
  <c r="L89" i="6"/>
  <c r="L90" i="6"/>
  <c r="L95" i="6"/>
  <c r="L17" i="7"/>
  <c r="L18" i="7"/>
  <c r="L21" i="7"/>
  <c r="L114" i="7"/>
  <c r="L32" i="7"/>
  <c r="C91" i="7"/>
  <c r="L90" i="7"/>
  <c r="L12" i="8"/>
  <c r="B69" i="8" s="1"/>
  <c r="L18" i="8"/>
  <c r="L25" i="8"/>
  <c r="H39" i="8"/>
  <c r="L32" i="8"/>
  <c r="L44" i="8"/>
  <c r="J102" i="8"/>
  <c r="L87" i="8"/>
  <c r="L19" i="9"/>
  <c r="L26" i="9" s="1"/>
  <c r="L23" i="9"/>
  <c r="D39" i="9"/>
  <c r="L43" i="9"/>
  <c r="J26" i="10"/>
  <c r="L34" i="10"/>
  <c r="L44" i="10"/>
  <c r="J106" i="10"/>
  <c r="L91" i="10"/>
  <c r="L95" i="10" s="1"/>
  <c r="D91" i="6"/>
  <c r="C107" i="7"/>
  <c r="F39" i="7"/>
  <c r="C39" i="6"/>
  <c r="H91" i="6"/>
  <c r="L82" i="7"/>
  <c r="J91" i="7"/>
  <c r="L13" i="8"/>
  <c r="L20" i="8"/>
  <c r="J39" i="8"/>
  <c r="L33" i="8"/>
  <c r="L38" i="8"/>
  <c r="E119" i="8"/>
  <c r="L82" i="8"/>
  <c r="J26" i="9"/>
  <c r="F39" i="9"/>
  <c r="L31" i="9"/>
  <c r="L37" i="9"/>
  <c r="C119" i="9"/>
  <c r="K119" i="9"/>
  <c r="L13" i="10"/>
  <c r="F39" i="10"/>
  <c r="L38" i="10"/>
  <c r="C106" i="10"/>
  <c r="L86" i="10"/>
  <c r="L44" i="7"/>
  <c r="J102" i="7"/>
  <c r="L24" i="9"/>
  <c r="C26" i="7"/>
  <c r="G119" i="7"/>
  <c r="L19" i="6"/>
  <c r="L26" i="6" s="1"/>
  <c r="L23" i="6"/>
  <c r="D113" i="6"/>
  <c r="D39" i="6"/>
  <c r="L43" i="6"/>
  <c r="J119" i="6"/>
  <c r="D26" i="7"/>
  <c r="B109" i="7"/>
  <c r="H26" i="7"/>
  <c r="L24" i="7"/>
  <c r="D114" i="7"/>
  <c r="L30" i="7"/>
  <c r="L34" i="7"/>
  <c r="H119" i="7"/>
  <c r="F91" i="7"/>
  <c r="L85" i="7"/>
  <c r="L89" i="7"/>
  <c r="L95" i="7"/>
  <c r="B113" i="7"/>
  <c r="L21" i="8"/>
  <c r="F119" i="8"/>
  <c r="C91" i="8"/>
  <c r="L83" i="8"/>
  <c r="L91" i="8" s="1"/>
  <c r="L88" i="8"/>
  <c r="L90" i="8"/>
  <c r="L12" i="9"/>
  <c r="B69" i="9" s="1"/>
  <c r="L18" i="9"/>
  <c r="L25" i="9"/>
  <c r="H39" i="9"/>
  <c r="L32" i="9"/>
  <c r="D119" i="9"/>
  <c r="L44" i="9"/>
  <c r="J102" i="9"/>
  <c r="L87" i="9"/>
  <c r="H106" i="10"/>
  <c r="H110" i="10"/>
  <c r="F118" i="10"/>
  <c r="L118" i="10" s="1"/>
  <c r="L33" i="10"/>
  <c r="L87" i="10"/>
  <c r="L92" i="10"/>
  <c r="L94" i="10"/>
  <c r="C109" i="9"/>
  <c r="L109" i="9" s="1"/>
  <c r="J26" i="6"/>
  <c r="F39" i="6"/>
  <c r="F26" i="7"/>
  <c r="C39" i="7"/>
  <c r="L38" i="7"/>
  <c r="H91" i="7"/>
  <c r="D91" i="7"/>
  <c r="B106" i="7"/>
  <c r="L17" i="8"/>
  <c r="L35" i="8"/>
  <c r="J91" i="8"/>
  <c r="L13" i="9"/>
  <c r="J39" i="9"/>
  <c r="L38" i="9"/>
  <c r="B91" i="9"/>
  <c r="I106" i="10"/>
  <c r="D113" i="10"/>
  <c r="L113" i="10" s="1"/>
  <c r="H114" i="10"/>
  <c r="L114" i="10" s="1"/>
  <c r="B116" i="10"/>
  <c r="L116" i="10" s="1"/>
  <c r="L35" i="10"/>
  <c r="J95" i="10"/>
  <c r="L12" i="7"/>
  <c r="B69" i="7" s="1"/>
  <c r="B71" i="7" s="1"/>
  <c r="C110" i="6"/>
  <c r="J91" i="6"/>
  <c r="B91" i="7"/>
  <c r="C26" i="10"/>
  <c r="L31" i="6"/>
  <c r="L18" i="6"/>
  <c r="L25" i="6"/>
  <c r="H39" i="6"/>
  <c r="L32" i="6"/>
  <c r="D119" i="6"/>
  <c r="L44" i="6"/>
  <c r="J102" i="6"/>
  <c r="L87" i="6"/>
  <c r="B26" i="7"/>
  <c r="L23" i="7"/>
  <c r="D39" i="7"/>
  <c r="L33" i="7"/>
  <c r="L43" i="7"/>
  <c r="J119" i="7"/>
  <c r="L84" i="7"/>
  <c r="L88" i="7"/>
  <c r="C106" i="7"/>
  <c r="C115" i="7" s="1"/>
  <c r="B39" i="8"/>
  <c r="L34" i="8"/>
  <c r="F91" i="8"/>
  <c r="L85" i="8"/>
  <c r="L89" i="8"/>
  <c r="L95" i="8"/>
  <c r="L110" i="9"/>
  <c r="L114" i="9"/>
  <c r="C91" i="9"/>
  <c r="L83" i="9"/>
  <c r="L88" i="9"/>
  <c r="L17" i="10"/>
  <c r="C116" i="10"/>
  <c r="H39" i="10"/>
  <c r="L32" i="10"/>
  <c r="L36" i="10"/>
  <c r="F95" i="10"/>
  <c r="L89" i="10"/>
  <c r="L93" i="10"/>
  <c r="L99" i="10"/>
  <c r="B110" i="10"/>
  <c r="B119" i="10" s="1"/>
  <c r="L13" i="7"/>
  <c r="J26" i="8"/>
  <c r="H91" i="9"/>
  <c r="F26" i="6"/>
  <c r="I119" i="6"/>
  <c r="L84" i="6"/>
  <c r="L37" i="6"/>
  <c r="L12" i="6"/>
  <c r="B69" i="6" s="1"/>
  <c r="L13" i="6"/>
  <c r="L20" i="6"/>
  <c r="F112" i="6"/>
  <c r="J39" i="6"/>
  <c r="L33" i="6"/>
  <c r="L38" i="6"/>
  <c r="B91" i="6"/>
  <c r="J26" i="7"/>
  <c r="C112" i="7"/>
  <c r="F113" i="7"/>
  <c r="L31" i="7"/>
  <c r="L39" i="7" s="1"/>
  <c r="L37" i="7"/>
  <c r="L83" i="7"/>
  <c r="F26" i="8"/>
  <c r="L24" i="8"/>
  <c r="F114" i="8"/>
  <c r="L114" i="8" s="1"/>
  <c r="C39" i="8"/>
  <c r="H91" i="8"/>
  <c r="L84" i="8"/>
  <c r="D91" i="8"/>
  <c r="L22" i="9"/>
  <c r="C114" i="9"/>
  <c r="L35" i="9"/>
  <c r="D91" i="9"/>
  <c r="J91" i="9"/>
  <c r="B111" i="10"/>
  <c r="L115" i="10"/>
  <c r="J39" i="10"/>
  <c r="L37" i="10"/>
  <c r="L43" i="10"/>
  <c r="H95" i="10"/>
  <c r="H115" i="10"/>
  <c r="D123" i="10"/>
  <c r="J119" i="10"/>
  <c r="L82" i="10"/>
  <c r="B74" i="10" s="1"/>
  <c r="J28" i="10" s="1"/>
  <c r="L19" i="10"/>
  <c r="H26" i="10"/>
  <c r="F110" i="10"/>
  <c r="F119" i="10" s="1"/>
  <c r="C112" i="10"/>
  <c r="C119" i="10" s="1"/>
  <c r="L21" i="10"/>
  <c r="D106" i="10"/>
  <c r="L106" i="10" s="1"/>
  <c r="E123" i="10"/>
  <c r="F26" i="10"/>
  <c r="C95" i="10"/>
  <c r="J117" i="10"/>
  <c r="L117" i="10" s="1"/>
  <c r="L18" i="10"/>
  <c r="J112" i="10"/>
  <c r="L30" i="10"/>
  <c r="B95" i="10"/>
  <c r="L25" i="10"/>
  <c r="L23" i="10"/>
  <c r="L20" i="10"/>
  <c r="L31" i="10"/>
  <c r="D111" i="10"/>
  <c r="D119" i="10" s="1"/>
  <c r="L22" i="10"/>
  <c r="C115" i="9"/>
  <c r="H115" i="9"/>
  <c r="L113" i="9"/>
  <c r="C113" i="9"/>
  <c r="B112" i="9"/>
  <c r="L112" i="9" s="1"/>
  <c r="H26" i="9"/>
  <c r="B107" i="9"/>
  <c r="L107" i="9" s="1"/>
  <c r="B26" i="9"/>
  <c r="L78" i="9"/>
  <c r="B70" i="9" s="1"/>
  <c r="B119" i="9"/>
  <c r="C26" i="9"/>
  <c r="B102" i="9"/>
  <c r="L102" i="9" s="1"/>
  <c r="D106" i="9"/>
  <c r="D115" i="9" s="1"/>
  <c r="B108" i="9"/>
  <c r="L108" i="9" s="1"/>
  <c r="F106" i="9"/>
  <c r="L30" i="9"/>
  <c r="L21" i="9"/>
  <c r="L82" i="9"/>
  <c r="L91" i="9" s="1"/>
  <c r="L20" i="9"/>
  <c r="F111" i="9"/>
  <c r="L111" i="9" s="1"/>
  <c r="J106" i="9"/>
  <c r="J115" i="9" s="1"/>
  <c r="D26" i="9"/>
  <c r="D115" i="8"/>
  <c r="L111" i="8"/>
  <c r="C113" i="8"/>
  <c r="L113" i="8" s="1"/>
  <c r="F106" i="8"/>
  <c r="F115" i="8" s="1"/>
  <c r="C108" i="8"/>
  <c r="L108" i="8" s="1"/>
  <c r="H106" i="8"/>
  <c r="H115" i="8" s="1"/>
  <c r="B110" i="8"/>
  <c r="L110" i="8" s="1"/>
  <c r="B26" i="8"/>
  <c r="B102" i="8"/>
  <c r="L102" i="8" s="1"/>
  <c r="L22" i="8"/>
  <c r="D26" i="8"/>
  <c r="B91" i="8"/>
  <c r="J106" i="8"/>
  <c r="L19" i="8"/>
  <c r="L26" i="8" s="1"/>
  <c r="L30" i="8"/>
  <c r="L39" i="8" s="1"/>
  <c r="B112" i="8"/>
  <c r="L112" i="8" s="1"/>
  <c r="J109" i="8"/>
  <c r="L109" i="8" s="1"/>
  <c r="B107" i="8"/>
  <c r="L107" i="8" s="1"/>
  <c r="L78" i="8"/>
  <c r="B70" i="8" s="1"/>
  <c r="J28" i="8" s="1"/>
  <c r="B119" i="8"/>
  <c r="L119" i="8" s="1"/>
  <c r="H115" i="7"/>
  <c r="L91" i="7"/>
  <c r="L113" i="7"/>
  <c r="B102" i="7"/>
  <c r="L102" i="7" s="1"/>
  <c r="D106" i="7"/>
  <c r="B108" i="7"/>
  <c r="L108" i="7" s="1"/>
  <c r="J109" i="7"/>
  <c r="L109" i="7" s="1"/>
  <c r="L22" i="7"/>
  <c r="B39" i="7"/>
  <c r="F106" i="7"/>
  <c r="F115" i="7" s="1"/>
  <c r="H111" i="7"/>
  <c r="L111" i="7" s="1"/>
  <c r="B110" i="7"/>
  <c r="L110" i="7" s="1"/>
  <c r="L78" i="7"/>
  <c r="B70" i="7" s="1"/>
  <c r="J28" i="7" s="1"/>
  <c r="B119" i="7"/>
  <c r="L119" i="7" s="1"/>
  <c r="J106" i="7"/>
  <c r="L19" i="7"/>
  <c r="B112" i="7"/>
  <c r="D107" i="7"/>
  <c r="L107" i="7" s="1"/>
  <c r="L114" i="6"/>
  <c r="L109" i="6"/>
  <c r="L111" i="6"/>
  <c r="B26" i="6"/>
  <c r="B102" i="6"/>
  <c r="D106" i="6"/>
  <c r="D115" i="6" s="1"/>
  <c r="B108" i="6"/>
  <c r="L108" i="6" s="1"/>
  <c r="J109" i="6"/>
  <c r="F111" i="6"/>
  <c r="C113" i="6"/>
  <c r="C115" i="6" s="1"/>
  <c r="B110" i="6"/>
  <c r="L110" i="6" s="1"/>
  <c r="L78" i="6"/>
  <c r="B70" i="6" s="1"/>
  <c r="J28" i="6" s="1"/>
  <c r="B119" i="6"/>
  <c r="C26" i="6"/>
  <c r="F106" i="6"/>
  <c r="L30" i="6"/>
  <c r="B112" i="6"/>
  <c r="L112" i="6" s="1"/>
  <c r="H26" i="6"/>
  <c r="B107" i="6"/>
  <c r="L107" i="6" s="1"/>
  <c r="L82" i="6"/>
  <c r="L91" i="6" s="1"/>
  <c r="D26" i="6"/>
  <c r="J106" i="6"/>
  <c r="J115" i="6" s="1"/>
  <c r="L39" i="6" l="1"/>
  <c r="J115" i="8"/>
  <c r="L26" i="10"/>
  <c r="L119" i="9"/>
  <c r="L123" i="10"/>
  <c r="H119" i="10"/>
  <c r="F115" i="6"/>
  <c r="L119" i="6"/>
  <c r="J28" i="9"/>
  <c r="L112" i="7"/>
  <c r="L102" i="6"/>
  <c r="L39" i="9"/>
  <c r="L113" i="6"/>
  <c r="L26" i="7"/>
  <c r="L112" i="10"/>
  <c r="L39" i="10"/>
  <c r="L111" i="10"/>
  <c r="L110" i="10"/>
  <c r="B75" i="10"/>
  <c r="L106" i="9"/>
  <c r="L115" i="9" s="1"/>
  <c r="F115" i="9"/>
  <c r="B115" i="9"/>
  <c r="B71" i="9"/>
  <c r="B71" i="8"/>
  <c r="C115" i="8"/>
  <c r="B115" i="8"/>
  <c r="L106" i="8"/>
  <c r="L115" i="8" s="1"/>
  <c r="D115" i="7"/>
  <c r="J115" i="7"/>
  <c r="L106" i="7"/>
  <c r="L115" i="7" s="1"/>
  <c r="B115" i="7"/>
  <c r="B115" i="6"/>
  <c r="L106" i="6"/>
  <c r="B71" i="6"/>
  <c r="L115" i="6" l="1"/>
  <c r="L119" i="10"/>
  <c r="I115" i="5" l="1"/>
  <c r="G115" i="5"/>
  <c r="E115" i="5"/>
  <c r="H113" i="5"/>
  <c r="F109" i="5"/>
  <c r="K95" i="5"/>
  <c r="J95" i="5"/>
  <c r="I95" i="5"/>
  <c r="H95" i="5"/>
  <c r="G95" i="5"/>
  <c r="F95" i="5"/>
  <c r="E95" i="5"/>
  <c r="D95" i="5"/>
  <c r="C95" i="5"/>
  <c r="B95" i="5"/>
  <c r="I91" i="5"/>
  <c r="G91" i="5"/>
  <c r="E91" i="5"/>
  <c r="J90" i="5"/>
  <c r="H90" i="5"/>
  <c r="F90" i="5"/>
  <c r="D90" i="5"/>
  <c r="C90" i="5"/>
  <c r="B90" i="5"/>
  <c r="J89" i="5"/>
  <c r="H89" i="5"/>
  <c r="F89" i="5"/>
  <c r="D89" i="5"/>
  <c r="C89" i="5"/>
  <c r="B89" i="5"/>
  <c r="L89" i="5" s="1"/>
  <c r="J88" i="5"/>
  <c r="H88" i="5"/>
  <c r="F88" i="5"/>
  <c r="D88" i="5"/>
  <c r="C88" i="5"/>
  <c r="B88" i="5"/>
  <c r="J87" i="5"/>
  <c r="H87" i="5"/>
  <c r="F87" i="5"/>
  <c r="D87" i="5"/>
  <c r="C87" i="5"/>
  <c r="B87" i="5"/>
  <c r="J86" i="5"/>
  <c r="H86" i="5"/>
  <c r="F86" i="5"/>
  <c r="L86" i="5" s="1"/>
  <c r="D86" i="5"/>
  <c r="C86" i="5"/>
  <c r="B86" i="5"/>
  <c r="J85" i="5"/>
  <c r="H85" i="5"/>
  <c r="F85" i="5"/>
  <c r="D85" i="5"/>
  <c r="C85" i="5"/>
  <c r="L85" i="5" s="1"/>
  <c r="B85" i="5"/>
  <c r="J84" i="5"/>
  <c r="H84" i="5"/>
  <c r="F84" i="5"/>
  <c r="D84" i="5"/>
  <c r="C84" i="5"/>
  <c r="B84" i="5"/>
  <c r="L84" i="5" s="1"/>
  <c r="J83" i="5"/>
  <c r="H83" i="5"/>
  <c r="F83" i="5"/>
  <c r="D83" i="5"/>
  <c r="C83" i="5"/>
  <c r="B83" i="5"/>
  <c r="J82" i="5"/>
  <c r="H82" i="5"/>
  <c r="F82" i="5"/>
  <c r="F91" i="5" s="1"/>
  <c r="D82" i="5"/>
  <c r="C82" i="5"/>
  <c r="B82" i="5"/>
  <c r="B91" i="5" s="1"/>
  <c r="J78" i="5"/>
  <c r="I78" i="5"/>
  <c r="H78" i="5"/>
  <c r="G78" i="5"/>
  <c r="F78" i="5"/>
  <c r="E78" i="5"/>
  <c r="D78" i="5"/>
  <c r="C78" i="5"/>
  <c r="B78" i="5"/>
  <c r="D64" i="5"/>
  <c r="L61" i="5"/>
  <c r="D61" i="5"/>
  <c r="L60" i="5"/>
  <c r="D60" i="5"/>
  <c r="G57" i="5"/>
  <c r="K56" i="5"/>
  <c r="I56" i="5"/>
  <c r="G56" i="5"/>
  <c r="E56" i="5"/>
  <c r="K55" i="5"/>
  <c r="I55" i="5"/>
  <c r="G55" i="5"/>
  <c r="E55" i="5"/>
  <c r="K54" i="5"/>
  <c r="I54" i="5"/>
  <c r="G54" i="5"/>
  <c r="E54" i="5"/>
  <c r="K53" i="5"/>
  <c r="I53" i="5"/>
  <c r="G53" i="5"/>
  <c r="E53" i="5"/>
  <c r="K52" i="5"/>
  <c r="I52" i="5"/>
  <c r="G52" i="5"/>
  <c r="E52" i="5"/>
  <c r="K51" i="5"/>
  <c r="I51" i="5"/>
  <c r="G51" i="5"/>
  <c r="E51" i="5"/>
  <c r="K50" i="5"/>
  <c r="I50" i="5"/>
  <c r="G50" i="5"/>
  <c r="E50" i="5"/>
  <c r="K49" i="5"/>
  <c r="I49" i="5"/>
  <c r="G49" i="5"/>
  <c r="E49" i="5"/>
  <c r="K44" i="5"/>
  <c r="J44" i="5"/>
  <c r="I44" i="5"/>
  <c r="H44" i="5"/>
  <c r="G44" i="5"/>
  <c r="F44" i="5"/>
  <c r="E44" i="5"/>
  <c r="D44" i="5"/>
  <c r="C44" i="5"/>
  <c r="B44" i="5"/>
  <c r="K43" i="5"/>
  <c r="K119" i="5" s="1"/>
  <c r="J43" i="5"/>
  <c r="I43" i="5"/>
  <c r="I119" i="5" s="1"/>
  <c r="H43" i="5"/>
  <c r="H119" i="5" s="1"/>
  <c r="G43" i="5"/>
  <c r="G119" i="5" s="1"/>
  <c r="F43" i="5"/>
  <c r="F119" i="5" s="1"/>
  <c r="E43" i="5"/>
  <c r="E119" i="5" s="1"/>
  <c r="D43" i="5"/>
  <c r="D119" i="5" s="1"/>
  <c r="C43" i="5"/>
  <c r="C119" i="5" s="1"/>
  <c r="B43" i="5"/>
  <c r="I39" i="5"/>
  <c r="G39" i="5"/>
  <c r="E39" i="5"/>
  <c r="J38" i="5"/>
  <c r="H38" i="5"/>
  <c r="F38" i="5"/>
  <c r="D38" i="5"/>
  <c r="C38" i="5"/>
  <c r="B38" i="5"/>
  <c r="J37" i="5"/>
  <c r="H37" i="5"/>
  <c r="F37" i="5"/>
  <c r="D37" i="5"/>
  <c r="C37" i="5"/>
  <c r="B37" i="5"/>
  <c r="L37" i="5" s="1"/>
  <c r="J36" i="5"/>
  <c r="L36" i="5" s="1"/>
  <c r="H36" i="5"/>
  <c r="F36" i="5"/>
  <c r="D36" i="5"/>
  <c r="C36" i="5"/>
  <c r="B36" i="5"/>
  <c r="J35" i="5"/>
  <c r="H35" i="5"/>
  <c r="F35" i="5"/>
  <c r="D35" i="5"/>
  <c r="C35" i="5"/>
  <c r="B35" i="5"/>
  <c r="J34" i="5"/>
  <c r="H34" i="5"/>
  <c r="F34" i="5"/>
  <c r="D34" i="5"/>
  <c r="C34" i="5"/>
  <c r="B34" i="5"/>
  <c r="J33" i="5"/>
  <c r="H33" i="5"/>
  <c r="F33" i="5"/>
  <c r="D33" i="5"/>
  <c r="C33" i="5"/>
  <c r="B33" i="5"/>
  <c r="J32" i="5"/>
  <c r="H32" i="5"/>
  <c r="F32" i="5"/>
  <c r="D32" i="5"/>
  <c r="C32" i="5"/>
  <c r="B32" i="5"/>
  <c r="J31" i="5"/>
  <c r="H31" i="5"/>
  <c r="F31" i="5"/>
  <c r="D31" i="5"/>
  <c r="C31" i="5"/>
  <c r="B31" i="5"/>
  <c r="J30" i="5"/>
  <c r="H30" i="5"/>
  <c r="F30" i="5"/>
  <c r="D30" i="5"/>
  <c r="D39" i="5" s="1"/>
  <c r="C30" i="5"/>
  <c r="C39" i="5" s="1"/>
  <c r="B30" i="5"/>
  <c r="I26" i="5"/>
  <c r="G26" i="5"/>
  <c r="E26" i="5"/>
  <c r="J25" i="5"/>
  <c r="J114" i="5" s="1"/>
  <c r="H25" i="5"/>
  <c r="H114" i="5" s="1"/>
  <c r="F25" i="5"/>
  <c r="F114" i="5" s="1"/>
  <c r="D25" i="5"/>
  <c r="D114" i="5" s="1"/>
  <c r="C25" i="5"/>
  <c r="B25" i="5"/>
  <c r="B114" i="5" s="1"/>
  <c r="J24" i="5"/>
  <c r="J113" i="5" s="1"/>
  <c r="H24" i="5"/>
  <c r="F24" i="5"/>
  <c r="F113" i="5" s="1"/>
  <c r="D24" i="5"/>
  <c r="D113" i="5" s="1"/>
  <c r="C24" i="5"/>
  <c r="L24" i="5" s="1"/>
  <c r="B24" i="5"/>
  <c r="B113" i="5" s="1"/>
  <c r="J23" i="5"/>
  <c r="J112" i="5" s="1"/>
  <c r="H23" i="5"/>
  <c r="H112" i="5" s="1"/>
  <c r="F23" i="5"/>
  <c r="F112" i="5" s="1"/>
  <c r="D23" i="5"/>
  <c r="D112" i="5" s="1"/>
  <c r="C23" i="5"/>
  <c r="C112" i="5" s="1"/>
  <c r="B23" i="5"/>
  <c r="L23" i="5" s="1"/>
  <c r="J22" i="5"/>
  <c r="J111" i="5" s="1"/>
  <c r="H22" i="5"/>
  <c r="H111" i="5" s="1"/>
  <c r="F22" i="5"/>
  <c r="D22" i="5"/>
  <c r="D111" i="5" s="1"/>
  <c r="C22" i="5"/>
  <c r="C111" i="5" s="1"/>
  <c r="B22" i="5"/>
  <c r="B111" i="5" s="1"/>
  <c r="J21" i="5"/>
  <c r="J110" i="5" s="1"/>
  <c r="H21" i="5"/>
  <c r="H110" i="5" s="1"/>
  <c r="F21" i="5"/>
  <c r="F110" i="5" s="1"/>
  <c r="D21" i="5"/>
  <c r="D110" i="5" s="1"/>
  <c r="C21" i="5"/>
  <c r="C110" i="5" s="1"/>
  <c r="B21" i="5"/>
  <c r="J20" i="5"/>
  <c r="H20" i="5"/>
  <c r="H109" i="5" s="1"/>
  <c r="F20" i="5"/>
  <c r="D20" i="5"/>
  <c r="D109" i="5" s="1"/>
  <c r="C20" i="5"/>
  <c r="C109" i="5" s="1"/>
  <c r="B20" i="5"/>
  <c r="B109" i="5" s="1"/>
  <c r="J19" i="5"/>
  <c r="J108" i="5" s="1"/>
  <c r="H19" i="5"/>
  <c r="H108" i="5" s="1"/>
  <c r="F19" i="5"/>
  <c r="F108" i="5" s="1"/>
  <c r="D19" i="5"/>
  <c r="D108" i="5" s="1"/>
  <c r="C19" i="5"/>
  <c r="C108" i="5" s="1"/>
  <c r="B19" i="5"/>
  <c r="L19" i="5" s="1"/>
  <c r="J18" i="5"/>
  <c r="J107" i="5" s="1"/>
  <c r="H18" i="5"/>
  <c r="F18" i="5"/>
  <c r="F107" i="5" s="1"/>
  <c r="D18" i="5"/>
  <c r="D107" i="5" s="1"/>
  <c r="C18" i="5"/>
  <c r="C107" i="5" s="1"/>
  <c r="B18" i="5"/>
  <c r="J17" i="5"/>
  <c r="H17" i="5"/>
  <c r="H26" i="5" s="1"/>
  <c r="F17" i="5"/>
  <c r="F106" i="5" s="1"/>
  <c r="D17" i="5"/>
  <c r="C17" i="5"/>
  <c r="C106" i="5" s="1"/>
  <c r="B17" i="5"/>
  <c r="B106" i="5" s="1"/>
  <c r="J13" i="5"/>
  <c r="I13" i="5"/>
  <c r="H13" i="5"/>
  <c r="G13" i="5"/>
  <c r="F13" i="5"/>
  <c r="E13" i="5"/>
  <c r="D13" i="5"/>
  <c r="C13" i="5"/>
  <c r="B13" i="5"/>
  <c r="J12" i="5"/>
  <c r="I12" i="5"/>
  <c r="I102" i="5" s="1"/>
  <c r="H12" i="5"/>
  <c r="H102" i="5" s="1"/>
  <c r="G12" i="5"/>
  <c r="G102" i="5" s="1"/>
  <c r="F12" i="5"/>
  <c r="E12" i="5"/>
  <c r="E102" i="5" s="1"/>
  <c r="D12" i="5"/>
  <c r="D102" i="5" s="1"/>
  <c r="C12" i="5"/>
  <c r="C102" i="5" s="1"/>
  <c r="B12" i="5"/>
  <c r="I115" i="4"/>
  <c r="G115" i="4"/>
  <c r="E115" i="4"/>
  <c r="D111" i="4"/>
  <c r="J107" i="4"/>
  <c r="K95" i="4"/>
  <c r="J95" i="4"/>
  <c r="I95" i="4"/>
  <c r="H95" i="4"/>
  <c r="G95" i="4"/>
  <c r="F95" i="4"/>
  <c r="E95" i="4"/>
  <c r="D95" i="4"/>
  <c r="C95" i="4"/>
  <c r="B95" i="4"/>
  <c r="I91" i="4"/>
  <c r="G91" i="4"/>
  <c r="E91" i="4"/>
  <c r="J90" i="4"/>
  <c r="H90" i="4"/>
  <c r="F90" i="4"/>
  <c r="D90" i="4"/>
  <c r="C90" i="4"/>
  <c r="B90" i="4"/>
  <c r="J89" i="4"/>
  <c r="H89" i="4"/>
  <c r="F89" i="4"/>
  <c r="D89" i="4"/>
  <c r="C89" i="4"/>
  <c r="B89" i="4"/>
  <c r="L89" i="4" s="1"/>
  <c r="J88" i="4"/>
  <c r="H88" i="4"/>
  <c r="F88" i="4"/>
  <c r="D88" i="4"/>
  <c r="C88" i="4"/>
  <c r="B88" i="4"/>
  <c r="J87" i="4"/>
  <c r="H87" i="4"/>
  <c r="F87" i="4"/>
  <c r="D87" i="4"/>
  <c r="C87" i="4"/>
  <c r="B87" i="4"/>
  <c r="J86" i="4"/>
  <c r="H86" i="4"/>
  <c r="F86" i="4"/>
  <c r="D86" i="4"/>
  <c r="C86" i="4"/>
  <c r="B86" i="4"/>
  <c r="J85" i="4"/>
  <c r="H85" i="4"/>
  <c r="F85" i="4"/>
  <c r="D85" i="4"/>
  <c r="C85" i="4"/>
  <c r="B85" i="4"/>
  <c r="J84" i="4"/>
  <c r="H84" i="4"/>
  <c r="H91" i="4" s="1"/>
  <c r="F84" i="4"/>
  <c r="D84" i="4"/>
  <c r="C84" i="4"/>
  <c r="B84" i="4"/>
  <c r="J83" i="4"/>
  <c r="H83" i="4"/>
  <c r="F83" i="4"/>
  <c r="D83" i="4"/>
  <c r="L83" i="4" s="1"/>
  <c r="C83" i="4"/>
  <c r="B83" i="4"/>
  <c r="J82" i="4"/>
  <c r="H82" i="4"/>
  <c r="F82" i="4"/>
  <c r="D82" i="4"/>
  <c r="C82" i="4"/>
  <c r="C91" i="4" s="1"/>
  <c r="B82" i="4"/>
  <c r="L82" i="4" s="1"/>
  <c r="J78" i="4"/>
  <c r="I78" i="4"/>
  <c r="H78" i="4"/>
  <c r="G78" i="4"/>
  <c r="F78" i="4"/>
  <c r="E78" i="4"/>
  <c r="D78" i="4"/>
  <c r="C78" i="4"/>
  <c r="B78" i="4"/>
  <c r="D64" i="4"/>
  <c r="G57" i="4"/>
  <c r="I56" i="4"/>
  <c r="E56" i="4"/>
  <c r="I55" i="4"/>
  <c r="E55" i="4"/>
  <c r="I54" i="4"/>
  <c r="E54" i="4"/>
  <c r="I53" i="4"/>
  <c r="E53" i="4"/>
  <c r="I52" i="4"/>
  <c r="E52" i="4"/>
  <c r="I51" i="4"/>
  <c r="E51" i="4"/>
  <c r="I50" i="4"/>
  <c r="E50" i="4"/>
  <c r="I49" i="4"/>
  <c r="E49" i="4"/>
  <c r="J44" i="4"/>
  <c r="I44" i="4"/>
  <c r="H44" i="4"/>
  <c r="G44" i="4"/>
  <c r="F44" i="4"/>
  <c r="E44" i="4"/>
  <c r="D44" i="4"/>
  <c r="C44" i="4"/>
  <c r="B44" i="4"/>
  <c r="J43" i="4"/>
  <c r="J119" i="4" s="1"/>
  <c r="I43" i="4"/>
  <c r="I119" i="4" s="1"/>
  <c r="H43" i="4"/>
  <c r="G43" i="4"/>
  <c r="G119" i="4" s="1"/>
  <c r="F43" i="4"/>
  <c r="F119" i="4" s="1"/>
  <c r="E43" i="4"/>
  <c r="E119" i="4" s="1"/>
  <c r="D43" i="4"/>
  <c r="D119" i="4" s="1"/>
  <c r="C43" i="4"/>
  <c r="C119" i="4" s="1"/>
  <c r="B43" i="4"/>
  <c r="I39" i="4"/>
  <c r="G39" i="4"/>
  <c r="E39" i="4"/>
  <c r="J38" i="4"/>
  <c r="H38" i="4"/>
  <c r="F38" i="4"/>
  <c r="D38" i="4"/>
  <c r="C38" i="4"/>
  <c r="B38" i="4"/>
  <c r="J37" i="4"/>
  <c r="H37" i="4"/>
  <c r="F37" i="4"/>
  <c r="D37" i="4"/>
  <c r="C37" i="4"/>
  <c r="B37" i="4"/>
  <c r="J36" i="4"/>
  <c r="H36" i="4"/>
  <c r="F36" i="4"/>
  <c r="D36" i="4"/>
  <c r="C36" i="4"/>
  <c r="B36" i="4"/>
  <c r="J35" i="4"/>
  <c r="H35" i="4"/>
  <c r="F35" i="4"/>
  <c r="D35" i="4"/>
  <c r="C35" i="4"/>
  <c r="B35" i="4"/>
  <c r="J34" i="4"/>
  <c r="H34" i="4"/>
  <c r="F34" i="4"/>
  <c r="D34" i="4"/>
  <c r="C34" i="4"/>
  <c r="B34" i="4"/>
  <c r="J33" i="4"/>
  <c r="H33" i="4"/>
  <c r="L33" i="4" s="1"/>
  <c r="F33" i="4"/>
  <c r="D33" i="4"/>
  <c r="C33" i="4"/>
  <c r="B33" i="4"/>
  <c r="J32" i="4"/>
  <c r="H32" i="4"/>
  <c r="F32" i="4"/>
  <c r="D32" i="4"/>
  <c r="C32" i="4"/>
  <c r="B32" i="4"/>
  <c r="J31" i="4"/>
  <c r="H31" i="4"/>
  <c r="F31" i="4"/>
  <c r="D31" i="4"/>
  <c r="C31" i="4"/>
  <c r="L31" i="4" s="1"/>
  <c r="B31" i="4"/>
  <c r="J30" i="4"/>
  <c r="H30" i="4"/>
  <c r="F30" i="4"/>
  <c r="D30" i="4"/>
  <c r="C30" i="4"/>
  <c r="B30" i="4"/>
  <c r="I26" i="4"/>
  <c r="G26" i="4"/>
  <c r="E26" i="4"/>
  <c r="J25" i="4"/>
  <c r="J114" i="4" s="1"/>
  <c r="H25" i="4"/>
  <c r="H114" i="4" s="1"/>
  <c r="F25" i="4"/>
  <c r="F114" i="4" s="1"/>
  <c r="D25" i="4"/>
  <c r="D114" i="4" s="1"/>
  <c r="C25" i="4"/>
  <c r="C114" i="4" s="1"/>
  <c r="B25" i="4"/>
  <c r="J24" i="4"/>
  <c r="J113" i="4" s="1"/>
  <c r="H24" i="4"/>
  <c r="H113" i="4" s="1"/>
  <c r="F24" i="4"/>
  <c r="F113" i="4" s="1"/>
  <c r="D24" i="4"/>
  <c r="C24" i="4"/>
  <c r="C113" i="4" s="1"/>
  <c r="B24" i="4"/>
  <c r="B113" i="4" s="1"/>
  <c r="J23" i="4"/>
  <c r="J112" i="4" s="1"/>
  <c r="H23" i="4"/>
  <c r="H112" i="4" s="1"/>
  <c r="F23" i="4"/>
  <c r="D23" i="4"/>
  <c r="D112" i="4" s="1"/>
  <c r="C23" i="4"/>
  <c r="C112" i="4" s="1"/>
  <c r="B23" i="4"/>
  <c r="B112" i="4" s="1"/>
  <c r="J22" i="4"/>
  <c r="J111" i="4" s="1"/>
  <c r="H22" i="4"/>
  <c r="H111" i="4" s="1"/>
  <c r="F22" i="4"/>
  <c r="F111" i="4" s="1"/>
  <c r="D22" i="4"/>
  <c r="C22" i="4"/>
  <c r="C111" i="4" s="1"/>
  <c r="B22" i="4"/>
  <c r="B111" i="4" s="1"/>
  <c r="J21" i="4"/>
  <c r="J110" i="4" s="1"/>
  <c r="H21" i="4"/>
  <c r="H110" i="4" s="1"/>
  <c r="F21" i="4"/>
  <c r="F110" i="4" s="1"/>
  <c r="D21" i="4"/>
  <c r="D110" i="4" s="1"/>
  <c r="C21" i="4"/>
  <c r="C110" i="4" s="1"/>
  <c r="B21" i="4"/>
  <c r="J20" i="4"/>
  <c r="J109" i="4" s="1"/>
  <c r="H20" i="4"/>
  <c r="H109" i="4" s="1"/>
  <c r="F20" i="4"/>
  <c r="F109" i="4" s="1"/>
  <c r="D20" i="4"/>
  <c r="D109" i="4" s="1"/>
  <c r="C20" i="4"/>
  <c r="C109" i="4" s="1"/>
  <c r="B20" i="4"/>
  <c r="B109" i="4" s="1"/>
  <c r="J19" i="4"/>
  <c r="J108" i="4" s="1"/>
  <c r="H19" i="4"/>
  <c r="H108" i="4" s="1"/>
  <c r="F19" i="4"/>
  <c r="D19" i="4"/>
  <c r="D108" i="4" s="1"/>
  <c r="C19" i="4"/>
  <c r="B19" i="4"/>
  <c r="B108" i="4" s="1"/>
  <c r="J18" i="4"/>
  <c r="H18" i="4"/>
  <c r="H107" i="4" s="1"/>
  <c r="F18" i="4"/>
  <c r="F107" i="4" s="1"/>
  <c r="D18" i="4"/>
  <c r="D107" i="4" s="1"/>
  <c r="C18" i="4"/>
  <c r="B18" i="4"/>
  <c r="J17" i="4"/>
  <c r="H17" i="4"/>
  <c r="F17" i="4"/>
  <c r="F106" i="4" s="1"/>
  <c r="D17" i="4"/>
  <c r="D106" i="4" s="1"/>
  <c r="C17" i="4"/>
  <c r="C106" i="4" s="1"/>
  <c r="B17" i="4"/>
  <c r="B106" i="4" s="1"/>
  <c r="J13" i="4"/>
  <c r="I13" i="4"/>
  <c r="H13" i="4"/>
  <c r="G13" i="4"/>
  <c r="F13" i="4"/>
  <c r="E13" i="4"/>
  <c r="D13" i="4"/>
  <c r="C13" i="4"/>
  <c r="B13" i="4"/>
  <c r="J12" i="4"/>
  <c r="I12" i="4"/>
  <c r="I102" i="4" s="1"/>
  <c r="H12" i="4"/>
  <c r="H102" i="4" s="1"/>
  <c r="G12" i="4"/>
  <c r="G102" i="4" s="1"/>
  <c r="F12" i="4"/>
  <c r="F102" i="4" s="1"/>
  <c r="E12" i="4"/>
  <c r="E102" i="4" s="1"/>
  <c r="D12" i="4"/>
  <c r="D102" i="4" s="1"/>
  <c r="C12" i="4"/>
  <c r="B12" i="4"/>
  <c r="I115" i="3"/>
  <c r="G115" i="3"/>
  <c r="E115" i="3"/>
  <c r="J114" i="3"/>
  <c r="H107" i="3"/>
  <c r="K95" i="3"/>
  <c r="J95" i="3"/>
  <c r="I95" i="3"/>
  <c r="H95" i="3"/>
  <c r="G95" i="3"/>
  <c r="F95" i="3"/>
  <c r="E95" i="3"/>
  <c r="D95" i="3"/>
  <c r="C95" i="3"/>
  <c r="B95" i="3"/>
  <c r="I91" i="3"/>
  <c r="G91" i="3"/>
  <c r="E91" i="3"/>
  <c r="J90" i="3"/>
  <c r="H90" i="3"/>
  <c r="F90" i="3"/>
  <c r="D90" i="3"/>
  <c r="C90" i="3"/>
  <c r="B90" i="3"/>
  <c r="J89" i="3"/>
  <c r="H89" i="3"/>
  <c r="F89" i="3"/>
  <c r="D89" i="3"/>
  <c r="C89" i="3"/>
  <c r="B89" i="3"/>
  <c r="J88" i="3"/>
  <c r="H88" i="3"/>
  <c r="F88" i="3"/>
  <c r="L88" i="3" s="1"/>
  <c r="D88" i="3"/>
  <c r="C88" i="3"/>
  <c r="B88" i="3"/>
  <c r="J87" i="3"/>
  <c r="H87" i="3"/>
  <c r="F87" i="3"/>
  <c r="D87" i="3"/>
  <c r="C87" i="3"/>
  <c r="C111" i="3" s="1"/>
  <c r="B87" i="3"/>
  <c r="J86" i="3"/>
  <c r="H86" i="3"/>
  <c r="F86" i="3"/>
  <c r="D86" i="3"/>
  <c r="C86" i="3"/>
  <c r="B86" i="3"/>
  <c r="J85" i="3"/>
  <c r="H85" i="3"/>
  <c r="F85" i="3"/>
  <c r="D85" i="3"/>
  <c r="C85" i="3"/>
  <c r="B85" i="3"/>
  <c r="J84" i="3"/>
  <c r="H84" i="3"/>
  <c r="F84" i="3"/>
  <c r="D84" i="3"/>
  <c r="C84" i="3"/>
  <c r="B84" i="3"/>
  <c r="J83" i="3"/>
  <c r="H83" i="3"/>
  <c r="F83" i="3"/>
  <c r="D83" i="3"/>
  <c r="C83" i="3"/>
  <c r="B83" i="3"/>
  <c r="J82" i="3"/>
  <c r="H82" i="3"/>
  <c r="H91" i="3" s="1"/>
  <c r="F82" i="3"/>
  <c r="D82" i="3"/>
  <c r="C82" i="3"/>
  <c r="B82" i="3"/>
  <c r="J78" i="3"/>
  <c r="J102" i="3" s="1"/>
  <c r="I78" i="3"/>
  <c r="H78" i="3"/>
  <c r="G78" i="3"/>
  <c r="F78" i="3"/>
  <c r="E78" i="3"/>
  <c r="D78" i="3"/>
  <c r="C78" i="3"/>
  <c r="B78" i="3"/>
  <c r="D64" i="3"/>
  <c r="G57" i="3"/>
  <c r="I56" i="3"/>
  <c r="E56" i="3"/>
  <c r="I55" i="3"/>
  <c r="E55" i="3"/>
  <c r="I54" i="3"/>
  <c r="E54" i="3"/>
  <c r="I53" i="3"/>
  <c r="E53" i="3"/>
  <c r="I52" i="3"/>
  <c r="E52" i="3"/>
  <c r="I51" i="3"/>
  <c r="E51" i="3"/>
  <c r="I50" i="3"/>
  <c r="E50" i="3"/>
  <c r="I49" i="3"/>
  <c r="E49" i="3"/>
  <c r="J44" i="3"/>
  <c r="I44" i="3"/>
  <c r="H44" i="3"/>
  <c r="G44" i="3"/>
  <c r="F44" i="3"/>
  <c r="E44" i="3"/>
  <c r="D44" i="3"/>
  <c r="C44" i="3"/>
  <c r="B44" i="3"/>
  <c r="J43" i="3"/>
  <c r="I43" i="3"/>
  <c r="I119" i="3" s="1"/>
  <c r="H43" i="3"/>
  <c r="H119" i="3" s="1"/>
  <c r="G43" i="3"/>
  <c r="F43" i="3"/>
  <c r="F119" i="3" s="1"/>
  <c r="E43" i="3"/>
  <c r="E119" i="3" s="1"/>
  <c r="D43" i="3"/>
  <c r="C43" i="3"/>
  <c r="C119" i="3" s="1"/>
  <c r="B43" i="3"/>
  <c r="I39" i="3"/>
  <c r="G39" i="3"/>
  <c r="E39" i="3"/>
  <c r="J38" i="3"/>
  <c r="L38" i="3" s="1"/>
  <c r="H38" i="3"/>
  <c r="F38" i="3"/>
  <c r="D38" i="3"/>
  <c r="C38" i="3"/>
  <c r="B38" i="3"/>
  <c r="J37" i="3"/>
  <c r="H37" i="3"/>
  <c r="F37" i="3"/>
  <c r="D37" i="3"/>
  <c r="C37" i="3"/>
  <c r="B37" i="3"/>
  <c r="J36" i="3"/>
  <c r="H36" i="3"/>
  <c r="F36" i="3"/>
  <c r="D36" i="3"/>
  <c r="C36" i="3"/>
  <c r="B36" i="3"/>
  <c r="J35" i="3"/>
  <c r="H35" i="3"/>
  <c r="F35" i="3"/>
  <c r="D35" i="3"/>
  <c r="C35" i="3"/>
  <c r="B35" i="3"/>
  <c r="J34" i="3"/>
  <c r="H34" i="3"/>
  <c r="F34" i="3"/>
  <c r="D34" i="3"/>
  <c r="C34" i="3"/>
  <c r="B34" i="3"/>
  <c r="J33" i="3"/>
  <c r="H33" i="3"/>
  <c r="F33" i="3"/>
  <c r="D33" i="3"/>
  <c r="C33" i="3"/>
  <c r="B33" i="3"/>
  <c r="J32" i="3"/>
  <c r="H32" i="3"/>
  <c r="F32" i="3"/>
  <c r="D32" i="3"/>
  <c r="C32" i="3"/>
  <c r="B32" i="3"/>
  <c r="J31" i="3"/>
  <c r="H31" i="3"/>
  <c r="F31" i="3"/>
  <c r="D31" i="3"/>
  <c r="C31" i="3"/>
  <c r="B31" i="3"/>
  <c r="L31" i="3" s="1"/>
  <c r="J30" i="3"/>
  <c r="H30" i="3"/>
  <c r="F30" i="3"/>
  <c r="D30" i="3"/>
  <c r="C30" i="3"/>
  <c r="B30" i="3"/>
  <c r="I26" i="3"/>
  <c r="G26" i="3"/>
  <c r="E26" i="3"/>
  <c r="J25" i="3"/>
  <c r="H25" i="3"/>
  <c r="H114" i="3" s="1"/>
  <c r="F25" i="3"/>
  <c r="F114" i="3" s="1"/>
  <c r="D25" i="3"/>
  <c r="D114" i="3" s="1"/>
  <c r="C25" i="3"/>
  <c r="C114" i="3" s="1"/>
  <c r="B25" i="3"/>
  <c r="L25" i="3" s="1"/>
  <c r="J24" i="3"/>
  <c r="J113" i="3" s="1"/>
  <c r="H24" i="3"/>
  <c r="F24" i="3"/>
  <c r="F113" i="3" s="1"/>
  <c r="D24" i="3"/>
  <c r="C24" i="3"/>
  <c r="C113" i="3" s="1"/>
  <c r="B24" i="3"/>
  <c r="B113" i="3" s="1"/>
  <c r="J23" i="3"/>
  <c r="J112" i="3" s="1"/>
  <c r="H23" i="3"/>
  <c r="H112" i="3" s="1"/>
  <c r="F23" i="3"/>
  <c r="F112" i="3" s="1"/>
  <c r="D23" i="3"/>
  <c r="C23" i="3"/>
  <c r="C112" i="3" s="1"/>
  <c r="B23" i="3"/>
  <c r="J22" i="3"/>
  <c r="J111" i="3" s="1"/>
  <c r="H22" i="3"/>
  <c r="F22" i="3"/>
  <c r="F111" i="3" s="1"/>
  <c r="D22" i="3"/>
  <c r="D111" i="3" s="1"/>
  <c r="C22" i="3"/>
  <c r="B22" i="3"/>
  <c r="B111" i="3" s="1"/>
  <c r="J21" i="3"/>
  <c r="J110" i="3" s="1"/>
  <c r="H21" i="3"/>
  <c r="H110" i="3" s="1"/>
  <c r="F21" i="3"/>
  <c r="F110" i="3" s="1"/>
  <c r="D21" i="3"/>
  <c r="D110" i="3" s="1"/>
  <c r="C21" i="3"/>
  <c r="C110" i="3" s="1"/>
  <c r="B21" i="3"/>
  <c r="L21" i="3" s="1"/>
  <c r="J20" i="3"/>
  <c r="J109" i="3" s="1"/>
  <c r="H20" i="3"/>
  <c r="H109" i="3" s="1"/>
  <c r="F20" i="3"/>
  <c r="F109" i="3" s="1"/>
  <c r="D20" i="3"/>
  <c r="D109" i="3" s="1"/>
  <c r="C20" i="3"/>
  <c r="C109" i="3" s="1"/>
  <c r="B20" i="3"/>
  <c r="B109" i="3" s="1"/>
  <c r="J19" i="3"/>
  <c r="J108" i="3" s="1"/>
  <c r="H19" i="3"/>
  <c r="H108" i="3" s="1"/>
  <c r="F19" i="3"/>
  <c r="F108" i="3" s="1"/>
  <c r="D19" i="3"/>
  <c r="C19" i="3"/>
  <c r="B19" i="3"/>
  <c r="B108" i="3" s="1"/>
  <c r="J18" i="3"/>
  <c r="J107" i="3" s="1"/>
  <c r="H18" i="3"/>
  <c r="F18" i="3"/>
  <c r="F107" i="3" s="1"/>
  <c r="D18" i="3"/>
  <c r="D107" i="3" s="1"/>
  <c r="C18" i="3"/>
  <c r="B18" i="3"/>
  <c r="J17" i="3"/>
  <c r="H17" i="3"/>
  <c r="F17" i="3"/>
  <c r="D17" i="3"/>
  <c r="D106" i="3" s="1"/>
  <c r="C17" i="3"/>
  <c r="C106" i="3" s="1"/>
  <c r="B17" i="3"/>
  <c r="B26" i="3" s="1"/>
  <c r="J13" i="3"/>
  <c r="I13" i="3"/>
  <c r="H13" i="3"/>
  <c r="G13" i="3"/>
  <c r="F13" i="3"/>
  <c r="E13" i="3"/>
  <c r="D13" i="3"/>
  <c r="C13" i="3"/>
  <c r="B13" i="3"/>
  <c r="J12" i="3"/>
  <c r="I12" i="3"/>
  <c r="I102" i="3" s="1"/>
  <c r="H12" i="3"/>
  <c r="H102" i="3" s="1"/>
  <c r="G12" i="3"/>
  <c r="G102" i="3" s="1"/>
  <c r="F12" i="3"/>
  <c r="F102" i="3" s="1"/>
  <c r="E12" i="3"/>
  <c r="E102" i="3" s="1"/>
  <c r="D12" i="3"/>
  <c r="D102" i="3" s="1"/>
  <c r="C12" i="3"/>
  <c r="C102" i="3" s="1"/>
  <c r="B12" i="3"/>
  <c r="I115" i="2"/>
  <c r="G115" i="2"/>
  <c r="E115" i="2"/>
  <c r="H114" i="2"/>
  <c r="D106" i="2"/>
  <c r="K95" i="2"/>
  <c r="J95" i="2"/>
  <c r="I95" i="2"/>
  <c r="H95" i="2"/>
  <c r="G95" i="2"/>
  <c r="F95" i="2"/>
  <c r="E95" i="2"/>
  <c r="D95" i="2"/>
  <c r="C95" i="2"/>
  <c r="B95" i="2"/>
  <c r="I91" i="2"/>
  <c r="G91" i="2"/>
  <c r="E91" i="2"/>
  <c r="J90" i="2"/>
  <c r="H90" i="2"/>
  <c r="F90" i="2"/>
  <c r="D90" i="2"/>
  <c r="C90" i="2"/>
  <c r="B90" i="2"/>
  <c r="J89" i="2"/>
  <c r="H89" i="2"/>
  <c r="F89" i="2"/>
  <c r="D89" i="2"/>
  <c r="C89" i="2"/>
  <c r="B89" i="2"/>
  <c r="J88" i="2"/>
  <c r="H88" i="2"/>
  <c r="F88" i="2"/>
  <c r="D88" i="2"/>
  <c r="C88" i="2"/>
  <c r="B88" i="2"/>
  <c r="J87" i="2"/>
  <c r="H87" i="2"/>
  <c r="F87" i="2"/>
  <c r="D87" i="2"/>
  <c r="C87" i="2"/>
  <c r="B87" i="2"/>
  <c r="L87" i="2" s="1"/>
  <c r="J86" i="2"/>
  <c r="H86" i="2"/>
  <c r="F86" i="2"/>
  <c r="D86" i="2"/>
  <c r="C86" i="2"/>
  <c r="B86" i="2"/>
  <c r="J85" i="2"/>
  <c r="H85" i="2"/>
  <c r="F85" i="2"/>
  <c r="D85" i="2"/>
  <c r="C85" i="2"/>
  <c r="B85" i="2"/>
  <c r="J84" i="2"/>
  <c r="H84" i="2"/>
  <c r="F84" i="2"/>
  <c r="D84" i="2"/>
  <c r="C84" i="2"/>
  <c r="B84" i="2"/>
  <c r="J83" i="2"/>
  <c r="H83" i="2"/>
  <c r="F83" i="2"/>
  <c r="D83" i="2"/>
  <c r="C83" i="2"/>
  <c r="B83" i="2"/>
  <c r="J82" i="2"/>
  <c r="H82" i="2"/>
  <c r="H91" i="2" s="1"/>
  <c r="F82" i="2"/>
  <c r="F91" i="2" s="1"/>
  <c r="D82" i="2"/>
  <c r="C82" i="2"/>
  <c r="B82" i="2"/>
  <c r="J78" i="2"/>
  <c r="I78" i="2"/>
  <c r="L78" i="2" s="1"/>
  <c r="B70" i="2" s="1"/>
  <c r="H78" i="2"/>
  <c r="G78" i="2"/>
  <c r="F78" i="2"/>
  <c r="E78" i="2"/>
  <c r="D78" i="2"/>
  <c r="C78" i="2"/>
  <c r="B78" i="2"/>
  <c r="D64" i="2"/>
  <c r="G57" i="2"/>
  <c r="I56" i="2"/>
  <c r="E56" i="2"/>
  <c r="I55" i="2"/>
  <c r="E55" i="2"/>
  <c r="I54" i="2"/>
  <c r="E54" i="2"/>
  <c r="I53" i="2"/>
  <c r="E53" i="2"/>
  <c r="I52" i="2"/>
  <c r="E52" i="2"/>
  <c r="I51" i="2"/>
  <c r="E51" i="2"/>
  <c r="I50" i="2"/>
  <c r="E50" i="2"/>
  <c r="I49" i="2"/>
  <c r="E49" i="2"/>
  <c r="J44" i="2"/>
  <c r="I44" i="2"/>
  <c r="H44" i="2"/>
  <c r="G44" i="2"/>
  <c r="F44" i="2"/>
  <c r="E44" i="2"/>
  <c r="D44" i="2"/>
  <c r="L44" i="2" s="1"/>
  <c r="C44" i="2"/>
  <c r="B44" i="2"/>
  <c r="J43" i="2"/>
  <c r="J119" i="2" s="1"/>
  <c r="I43" i="2"/>
  <c r="I119" i="2" s="1"/>
  <c r="H43" i="2"/>
  <c r="H119" i="2" s="1"/>
  <c r="G43" i="2"/>
  <c r="G119" i="2" s="1"/>
  <c r="F43" i="2"/>
  <c r="E43" i="2"/>
  <c r="E119" i="2" s="1"/>
  <c r="D43" i="2"/>
  <c r="D119" i="2" s="1"/>
  <c r="C43" i="2"/>
  <c r="B43" i="2"/>
  <c r="I39" i="2"/>
  <c r="G39" i="2"/>
  <c r="E39" i="2"/>
  <c r="J38" i="2"/>
  <c r="H38" i="2"/>
  <c r="F38" i="2"/>
  <c r="D38" i="2"/>
  <c r="C38" i="2"/>
  <c r="B38" i="2"/>
  <c r="J37" i="2"/>
  <c r="H37" i="2"/>
  <c r="F37" i="2"/>
  <c r="D37" i="2"/>
  <c r="C37" i="2"/>
  <c r="B37" i="2"/>
  <c r="J36" i="2"/>
  <c r="H36" i="2"/>
  <c r="F36" i="2"/>
  <c r="D36" i="2"/>
  <c r="C36" i="2"/>
  <c r="B36" i="2"/>
  <c r="L36" i="2" s="1"/>
  <c r="J35" i="2"/>
  <c r="H35" i="2"/>
  <c r="F35" i="2"/>
  <c r="D35" i="2"/>
  <c r="L35" i="2" s="1"/>
  <c r="C35" i="2"/>
  <c r="B35" i="2"/>
  <c r="J34" i="2"/>
  <c r="H34" i="2"/>
  <c r="F34" i="2"/>
  <c r="D34" i="2"/>
  <c r="C34" i="2"/>
  <c r="B34" i="2"/>
  <c r="J33" i="2"/>
  <c r="H33" i="2"/>
  <c r="F33" i="2"/>
  <c r="D33" i="2"/>
  <c r="C33" i="2"/>
  <c r="B33" i="2"/>
  <c r="J32" i="2"/>
  <c r="H32" i="2"/>
  <c r="F32" i="2"/>
  <c r="D32" i="2"/>
  <c r="C32" i="2"/>
  <c r="B32" i="2"/>
  <c r="B39" i="2" s="1"/>
  <c r="J31" i="2"/>
  <c r="H31" i="2"/>
  <c r="F31" i="2"/>
  <c r="D31" i="2"/>
  <c r="L31" i="2" s="1"/>
  <c r="C31" i="2"/>
  <c r="B31" i="2"/>
  <c r="J30" i="2"/>
  <c r="J39" i="2" s="1"/>
  <c r="H30" i="2"/>
  <c r="F30" i="2"/>
  <c r="D30" i="2"/>
  <c r="C30" i="2"/>
  <c r="C39" i="2" s="1"/>
  <c r="B30" i="2"/>
  <c r="I26" i="2"/>
  <c r="G26" i="2"/>
  <c r="E26" i="2"/>
  <c r="J25" i="2"/>
  <c r="J114" i="2" s="1"/>
  <c r="H25" i="2"/>
  <c r="F25" i="2"/>
  <c r="F114" i="2" s="1"/>
  <c r="D25" i="2"/>
  <c r="D114" i="2" s="1"/>
  <c r="C25" i="2"/>
  <c r="C114" i="2" s="1"/>
  <c r="B25" i="2"/>
  <c r="J24" i="2"/>
  <c r="J113" i="2" s="1"/>
  <c r="H24" i="2"/>
  <c r="H113" i="2" s="1"/>
  <c r="F24" i="2"/>
  <c r="D24" i="2"/>
  <c r="C24" i="2"/>
  <c r="C113" i="2" s="1"/>
  <c r="B24" i="2"/>
  <c r="B113" i="2" s="1"/>
  <c r="J23" i="2"/>
  <c r="J112" i="2" s="1"/>
  <c r="H23" i="2"/>
  <c r="H112" i="2" s="1"/>
  <c r="F23" i="2"/>
  <c r="F112" i="2" s="1"/>
  <c r="D23" i="2"/>
  <c r="D112" i="2" s="1"/>
  <c r="C23" i="2"/>
  <c r="B23" i="2"/>
  <c r="B112" i="2" s="1"/>
  <c r="J22" i="2"/>
  <c r="J111" i="2" s="1"/>
  <c r="H22" i="2"/>
  <c r="F22" i="2"/>
  <c r="F111" i="2" s="1"/>
  <c r="D22" i="2"/>
  <c r="D111" i="2" s="1"/>
  <c r="C22" i="2"/>
  <c r="C111" i="2" s="1"/>
  <c r="B22" i="2"/>
  <c r="J21" i="2"/>
  <c r="J110" i="2" s="1"/>
  <c r="H21" i="2"/>
  <c r="H110" i="2" s="1"/>
  <c r="F21" i="2"/>
  <c r="F110" i="2" s="1"/>
  <c r="D21" i="2"/>
  <c r="D110" i="2" s="1"/>
  <c r="C21" i="2"/>
  <c r="B21" i="2"/>
  <c r="L20" i="2"/>
  <c r="J20" i="2"/>
  <c r="J109" i="2" s="1"/>
  <c r="H20" i="2"/>
  <c r="H109" i="2" s="1"/>
  <c r="F20" i="2"/>
  <c r="F109" i="2" s="1"/>
  <c r="D20" i="2"/>
  <c r="D109" i="2" s="1"/>
  <c r="C20" i="2"/>
  <c r="C109" i="2" s="1"/>
  <c r="B20" i="2"/>
  <c r="J19" i="2"/>
  <c r="J108" i="2" s="1"/>
  <c r="H19" i="2"/>
  <c r="H108" i="2" s="1"/>
  <c r="F19" i="2"/>
  <c r="F108" i="2" s="1"/>
  <c r="D19" i="2"/>
  <c r="C19" i="2"/>
  <c r="B19" i="2"/>
  <c r="B108" i="2" s="1"/>
  <c r="J18" i="2"/>
  <c r="J107" i="2" s="1"/>
  <c r="H18" i="2"/>
  <c r="H107" i="2" s="1"/>
  <c r="F18" i="2"/>
  <c r="D18" i="2"/>
  <c r="D107" i="2" s="1"/>
  <c r="C18" i="2"/>
  <c r="C107" i="2" s="1"/>
  <c r="B18" i="2"/>
  <c r="J17" i="2"/>
  <c r="H17" i="2"/>
  <c r="F17" i="2"/>
  <c r="F106" i="2" s="1"/>
  <c r="D17" i="2"/>
  <c r="C17" i="2"/>
  <c r="C106" i="2" s="1"/>
  <c r="B17" i="2"/>
  <c r="B106" i="2" s="1"/>
  <c r="J13" i="2"/>
  <c r="I13" i="2"/>
  <c r="H13" i="2"/>
  <c r="G13" i="2"/>
  <c r="F13" i="2"/>
  <c r="E13" i="2"/>
  <c r="D13" i="2"/>
  <c r="C13" i="2"/>
  <c r="L13" i="2" s="1"/>
  <c r="B13" i="2"/>
  <c r="J12" i="2"/>
  <c r="I12" i="2"/>
  <c r="H12" i="2"/>
  <c r="H102" i="2" s="1"/>
  <c r="G12" i="2"/>
  <c r="G102" i="2" s="1"/>
  <c r="F12" i="2"/>
  <c r="E12" i="2"/>
  <c r="D12" i="2"/>
  <c r="D102" i="2" s="1"/>
  <c r="C12" i="2"/>
  <c r="C102" i="2" s="1"/>
  <c r="B12" i="2"/>
  <c r="J26" i="2" l="1"/>
  <c r="L24" i="2"/>
  <c r="B26" i="2"/>
  <c r="H39" i="2"/>
  <c r="J91" i="2"/>
  <c r="L20" i="3"/>
  <c r="J39" i="3"/>
  <c r="B39" i="3"/>
  <c r="L36" i="3"/>
  <c r="L44" i="3"/>
  <c r="L78" i="3"/>
  <c r="B70" i="3" s="1"/>
  <c r="J28" i="3" s="1"/>
  <c r="L87" i="3"/>
  <c r="L21" i="4"/>
  <c r="L25" i="4"/>
  <c r="L38" i="4"/>
  <c r="J102" i="4"/>
  <c r="L88" i="4"/>
  <c r="F102" i="5"/>
  <c r="D26" i="5"/>
  <c r="H107" i="5"/>
  <c r="L30" i="5"/>
  <c r="L34" i="5"/>
  <c r="E102" i="2"/>
  <c r="F107" i="2"/>
  <c r="L21" i="2"/>
  <c r="L25" i="2"/>
  <c r="L38" i="2"/>
  <c r="F119" i="2"/>
  <c r="J102" i="2"/>
  <c r="L88" i="2"/>
  <c r="L109" i="3"/>
  <c r="L33" i="3"/>
  <c r="G119" i="3"/>
  <c r="L82" i="3"/>
  <c r="L83" i="3"/>
  <c r="F115" i="4"/>
  <c r="H119" i="4"/>
  <c r="L90" i="4"/>
  <c r="L33" i="5"/>
  <c r="H91" i="5"/>
  <c r="J91" i="5"/>
  <c r="B111" i="2"/>
  <c r="L109" i="4"/>
  <c r="F102" i="2"/>
  <c r="B109" i="2"/>
  <c r="L109" i="2" s="1"/>
  <c r="C110" i="2"/>
  <c r="L33" i="2"/>
  <c r="B91" i="2"/>
  <c r="L83" i="2"/>
  <c r="L17" i="3"/>
  <c r="L22" i="3"/>
  <c r="C91" i="3"/>
  <c r="L90" i="3"/>
  <c r="H26" i="4"/>
  <c r="L30" i="4"/>
  <c r="L34" i="4"/>
  <c r="L35" i="4"/>
  <c r="D91" i="4"/>
  <c r="L85" i="4"/>
  <c r="L95" i="4"/>
  <c r="J26" i="5"/>
  <c r="L31" i="5"/>
  <c r="L43" i="5"/>
  <c r="J119" i="5"/>
  <c r="C91" i="5"/>
  <c r="L95" i="5"/>
  <c r="J28" i="2"/>
  <c r="L22" i="2"/>
  <c r="C91" i="2"/>
  <c r="L90" i="2"/>
  <c r="H26" i="3"/>
  <c r="C39" i="3"/>
  <c r="L34" i="3"/>
  <c r="L35" i="3"/>
  <c r="D91" i="3"/>
  <c r="L85" i="3"/>
  <c r="L89" i="3"/>
  <c r="J119" i="3"/>
  <c r="J26" i="4"/>
  <c r="L19" i="4"/>
  <c r="L24" i="4"/>
  <c r="D39" i="4"/>
  <c r="L43" i="4"/>
  <c r="F91" i="4"/>
  <c r="L12" i="5"/>
  <c r="B69" i="5" s="1"/>
  <c r="B71" i="5" s="1"/>
  <c r="L18" i="5"/>
  <c r="L25" i="5"/>
  <c r="H39" i="5"/>
  <c r="L32" i="5"/>
  <c r="D91" i="5"/>
  <c r="L85" i="2"/>
  <c r="L89" i="2"/>
  <c r="L95" i="2"/>
  <c r="J26" i="3"/>
  <c r="C26" i="3"/>
  <c r="L23" i="3"/>
  <c r="L24" i="3"/>
  <c r="D39" i="3"/>
  <c r="L43" i="3"/>
  <c r="F91" i="3"/>
  <c r="L12" i="4"/>
  <c r="B69" i="4" s="1"/>
  <c r="B71" i="4" s="1"/>
  <c r="L18" i="4"/>
  <c r="F39" i="4"/>
  <c r="L37" i="4"/>
  <c r="L84" i="4"/>
  <c r="L13" i="5"/>
  <c r="L20" i="5"/>
  <c r="J39" i="5"/>
  <c r="L38" i="5"/>
  <c r="L44" i="5"/>
  <c r="J102" i="5"/>
  <c r="L87" i="5"/>
  <c r="J106" i="5"/>
  <c r="L34" i="2"/>
  <c r="I102" i="2"/>
  <c r="D39" i="2"/>
  <c r="L12" i="3"/>
  <c r="B69" i="3" s="1"/>
  <c r="L18" i="3"/>
  <c r="D108" i="3"/>
  <c r="F39" i="3"/>
  <c r="L37" i="3"/>
  <c r="L84" i="3"/>
  <c r="L91" i="3" s="1"/>
  <c r="B106" i="3"/>
  <c r="C102" i="4"/>
  <c r="L13" i="4"/>
  <c r="C107" i="4"/>
  <c r="F108" i="4"/>
  <c r="B26" i="4"/>
  <c r="H39" i="4"/>
  <c r="L86" i="4"/>
  <c r="L91" i="4" s="1"/>
  <c r="L17" i="5"/>
  <c r="L21" i="5"/>
  <c r="L114" i="5"/>
  <c r="L78" i="5"/>
  <c r="B70" i="5" s="1"/>
  <c r="J28" i="5" s="1"/>
  <c r="L82" i="5"/>
  <c r="H26" i="2"/>
  <c r="D91" i="2"/>
  <c r="L19" i="2"/>
  <c r="L112" i="2"/>
  <c r="L43" i="2"/>
  <c r="L12" i="2"/>
  <c r="B69" i="2" s="1"/>
  <c r="B71" i="2" s="1"/>
  <c r="L18" i="2"/>
  <c r="D26" i="2"/>
  <c r="C112" i="2"/>
  <c r="F113" i="2"/>
  <c r="F115" i="2" s="1"/>
  <c r="F39" i="2"/>
  <c r="L37" i="2"/>
  <c r="C119" i="2"/>
  <c r="L84" i="2"/>
  <c r="L13" i="3"/>
  <c r="C107" i="3"/>
  <c r="D112" i="3"/>
  <c r="H113" i="3"/>
  <c r="H39" i="3"/>
  <c r="D119" i="3"/>
  <c r="L86" i="3"/>
  <c r="L20" i="4"/>
  <c r="F112" i="4"/>
  <c r="L112" i="4" s="1"/>
  <c r="J39" i="4"/>
  <c r="B39" i="4"/>
  <c r="L36" i="4"/>
  <c r="L44" i="4"/>
  <c r="L78" i="4"/>
  <c r="B70" i="4" s="1"/>
  <c r="J28" i="4" s="1"/>
  <c r="L87" i="4"/>
  <c r="F111" i="5"/>
  <c r="F115" i="5" s="1"/>
  <c r="C114" i="5"/>
  <c r="F39" i="5"/>
  <c r="L35" i="5"/>
  <c r="L83" i="5"/>
  <c r="L91" i="5" s="1"/>
  <c r="L88" i="5"/>
  <c r="L90" i="5"/>
  <c r="B112" i="5"/>
  <c r="L112" i="5" s="1"/>
  <c r="L26" i="5"/>
  <c r="L109" i="5"/>
  <c r="B119" i="5"/>
  <c r="L119" i="5" s="1"/>
  <c r="C26" i="5"/>
  <c r="B102" i="5"/>
  <c r="L102" i="5" s="1"/>
  <c r="D106" i="5"/>
  <c r="D115" i="5" s="1"/>
  <c r="B108" i="5"/>
  <c r="L108" i="5" s="1"/>
  <c r="J109" i="5"/>
  <c r="C113" i="5"/>
  <c r="C115" i="5" s="1"/>
  <c r="L22" i="5"/>
  <c r="B39" i="5"/>
  <c r="B26" i="5"/>
  <c r="H106" i="5"/>
  <c r="H115" i="5" s="1"/>
  <c r="B110" i="5"/>
  <c r="L110" i="5" s="1"/>
  <c r="F26" i="5"/>
  <c r="B107" i="5"/>
  <c r="L107" i="5" s="1"/>
  <c r="D115" i="4"/>
  <c r="L113" i="4"/>
  <c r="L39" i="4"/>
  <c r="L111" i="4"/>
  <c r="C26" i="4"/>
  <c r="D26" i="4"/>
  <c r="J91" i="4"/>
  <c r="B119" i="4"/>
  <c r="L119" i="4" s="1"/>
  <c r="L17" i="4"/>
  <c r="C39" i="4"/>
  <c r="B102" i="4"/>
  <c r="L102" i="4" s="1"/>
  <c r="F26" i="4"/>
  <c r="C108" i="4"/>
  <c r="L108" i="4" s="1"/>
  <c r="H106" i="4"/>
  <c r="H115" i="4" s="1"/>
  <c r="B110" i="4"/>
  <c r="L110" i="4" s="1"/>
  <c r="B91" i="4"/>
  <c r="J106" i="4"/>
  <c r="J115" i="4" s="1"/>
  <c r="B107" i="4"/>
  <c r="L107" i="4" s="1"/>
  <c r="L22" i="4"/>
  <c r="L32" i="4"/>
  <c r="L23" i="4"/>
  <c r="B114" i="4"/>
  <c r="L114" i="4" s="1"/>
  <c r="D113" i="4"/>
  <c r="B71" i="3"/>
  <c r="L108" i="3"/>
  <c r="D26" i="3"/>
  <c r="J91" i="3"/>
  <c r="L95" i="3"/>
  <c r="B119" i="3"/>
  <c r="F26" i="3"/>
  <c r="F106" i="3"/>
  <c r="F115" i="3" s="1"/>
  <c r="C108" i="3"/>
  <c r="C115" i="3" s="1"/>
  <c r="L30" i="3"/>
  <c r="B110" i="3"/>
  <c r="L110" i="3" s="1"/>
  <c r="B91" i="3"/>
  <c r="J106" i="3"/>
  <c r="J115" i="3" s="1"/>
  <c r="L32" i="3"/>
  <c r="B112" i="3"/>
  <c r="L112" i="3" s="1"/>
  <c r="B107" i="3"/>
  <c r="L107" i="3" s="1"/>
  <c r="B102" i="3"/>
  <c r="L102" i="3" s="1"/>
  <c r="H111" i="3"/>
  <c r="L111" i="3" s="1"/>
  <c r="H106" i="3"/>
  <c r="H115" i="3" s="1"/>
  <c r="B114" i="3"/>
  <c r="L114" i="3" s="1"/>
  <c r="D113" i="3"/>
  <c r="D115" i="3" s="1"/>
  <c r="L19" i="3"/>
  <c r="L26" i="3" s="1"/>
  <c r="C26" i="2"/>
  <c r="L86" i="2"/>
  <c r="B119" i="2"/>
  <c r="B102" i="2"/>
  <c r="H106" i="2"/>
  <c r="H115" i="2" s="1"/>
  <c r="D108" i="2"/>
  <c r="D115" i="2" s="1"/>
  <c r="B110" i="2"/>
  <c r="L110" i="2" s="1"/>
  <c r="J106" i="2"/>
  <c r="J115" i="2" s="1"/>
  <c r="B107" i="2"/>
  <c r="L107" i="2" s="1"/>
  <c r="F26" i="2"/>
  <c r="C108" i="2"/>
  <c r="H111" i="2"/>
  <c r="L111" i="2" s="1"/>
  <c r="L30" i="2"/>
  <c r="L23" i="2"/>
  <c r="L82" i="2"/>
  <c r="B114" i="2"/>
  <c r="L114" i="2" s="1"/>
  <c r="L17" i="2"/>
  <c r="D113" i="2"/>
  <c r="L32" i="2"/>
  <c r="L102" i="2" l="1"/>
  <c r="L26" i="2"/>
  <c r="L39" i="5"/>
  <c r="L113" i="3"/>
  <c r="L119" i="3"/>
  <c r="L91" i="2"/>
  <c r="L108" i="2"/>
  <c r="L39" i="2"/>
  <c r="L111" i="5"/>
  <c r="L119" i="2"/>
  <c r="J115" i="5"/>
  <c r="L113" i="2"/>
  <c r="B115" i="5"/>
  <c r="L113" i="5"/>
  <c r="L106" i="5"/>
  <c r="L115" i="5" s="1"/>
  <c r="B115" i="4"/>
  <c r="L106" i="4"/>
  <c r="L115" i="4" s="1"/>
  <c r="L26" i="4"/>
  <c r="C115" i="4"/>
  <c r="L106" i="3"/>
  <c r="L115" i="3" s="1"/>
  <c r="B115" i="3"/>
  <c r="L39" i="3"/>
  <c r="C115" i="2"/>
  <c r="B115" i="2"/>
  <c r="L106" i="2"/>
  <c r="L115" i="2" l="1"/>
</calcChain>
</file>

<file path=xl/sharedStrings.xml><?xml version="1.0" encoding="utf-8"?>
<sst xmlns="http://schemas.openxmlformats.org/spreadsheetml/2006/main" count="3639" uniqueCount="263">
  <si>
    <t>PART A - OPERATOR INFORMATION</t>
  </si>
  <si>
    <t>2007 DOT Annual Distribution Report</t>
  </si>
  <si>
    <t>Wisconsin Totals</t>
  </si>
  <si>
    <t>PART B - SYSTEM DESCRIPTION</t>
  </si>
  <si>
    <t>1. General</t>
  </si>
  <si>
    <t>Steel</t>
  </si>
  <si>
    <t>Ductile
Iron</t>
  </si>
  <si>
    <t>Copper</t>
  </si>
  <si>
    <t>Cast / Wrought Iron</t>
  </si>
  <si>
    <t>Plastic</t>
  </si>
  <si>
    <t>Other</t>
  </si>
  <si>
    <t>Total</t>
  </si>
  <si>
    <t>Unprotected</t>
  </si>
  <si>
    <t>Cathodically Protected</t>
  </si>
  <si>
    <t>bare</t>
  </si>
  <si>
    <t>coated</t>
  </si>
  <si>
    <t xml:space="preserve">Bare </t>
  </si>
  <si>
    <t>Coated</t>
  </si>
  <si>
    <t>Miles of Main</t>
  </si>
  <si>
    <t>No. of Services</t>
  </si>
  <si>
    <t>2. Miles of Mains in System at End of Year</t>
  </si>
  <si>
    <t>Material</t>
  </si>
  <si>
    <t>Unknown</t>
  </si>
  <si>
    <t>2" or Less</t>
  </si>
  <si>
    <t>Over 2" - 4"</t>
  </si>
  <si>
    <t>Over 4" - 8"</t>
  </si>
  <si>
    <t>Over 8" - 12"</t>
  </si>
  <si>
    <t>Over 12"</t>
  </si>
  <si>
    <t>Ductile Iron</t>
  </si>
  <si>
    <t>Cast/Wrought Iron</t>
  </si>
  <si>
    <t>PVC</t>
  </si>
  <si>
    <t>PE</t>
  </si>
  <si>
    <t>ABS</t>
  </si>
  <si>
    <t>3. Number of Services in System at End of Year</t>
  </si>
  <si>
    <t>Average Service Length (feet):</t>
  </si>
  <si>
    <t>1" or Less</t>
  </si>
  <si>
    <t>Over 1" - 2"</t>
  </si>
  <si>
    <t>Over 8"</t>
  </si>
  <si>
    <t>4. Miles of Main and Number of Services By Decade of Installation</t>
  </si>
  <si>
    <t>Pre-1940</t>
  </si>
  <si>
    <t>1940-1949</t>
  </si>
  <si>
    <t>1950-1959</t>
  </si>
  <si>
    <t>1960-1969</t>
  </si>
  <si>
    <t>1970-1979</t>
  </si>
  <si>
    <t>1980-1989</t>
  </si>
  <si>
    <t>1990-1999</t>
  </si>
  <si>
    <t>2000-2009</t>
  </si>
  <si>
    <t>2010-2019</t>
  </si>
  <si>
    <t>PART C - TOTAL LEAKS AND HAZARDOUS LEAKS/ELIMINATED/REPAIRED DURING THE YEAR</t>
  </si>
  <si>
    <t>Cause of Leak</t>
  </si>
  <si>
    <t>Mains</t>
  </si>
  <si>
    <t>Services</t>
  </si>
  <si>
    <t>Hazardous</t>
  </si>
  <si>
    <t>Corrosion</t>
  </si>
  <si>
    <t>Natural Forces</t>
  </si>
  <si>
    <t>Excavation Damage</t>
  </si>
  <si>
    <t>Other Outside Force Damage</t>
  </si>
  <si>
    <t>Materials or Welds</t>
  </si>
  <si>
    <t>Equipment</t>
  </si>
  <si>
    <t>Incorrect Operations</t>
  </si>
  <si>
    <t>Number of Known System Leaks at End of Year Scheduled for Repair</t>
  </si>
  <si>
    <t>PART D - EXCAVATION DAMAGE</t>
  </si>
  <si>
    <t>PART E - EXCESS FLOW VALVE (EFV) DATA</t>
  </si>
  <si>
    <t>Number of Excavation Damages</t>
  </si>
  <si>
    <t># of EFVs installed this calender year on single family residential services</t>
  </si>
  <si>
    <t>Number of Excavation Tickets</t>
  </si>
  <si>
    <t>Total number of EFVSs installed in system at the end of the year</t>
  </si>
  <si>
    <t>PART F - LEAKS OF FEDERAL LAND</t>
  </si>
  <si>
    <t>PART G - PERCENT OF UNACCOUNTED FOR GAS</t>
  </si>
  <si>
    <t>Total number of Leaks on Federal land repaired or scheduled to repair</t>
  </si>
  <si>
    <t>Unaccounted for gas as a percent of total input for the 12 months ending June 30 (6/30) of the reporting year</t>
  </si>
  <si>
    <t>-</t>
  </si>
  <si>
    <t>PART H(a). - ADDITIONAL INFORMATION - Total Miles of Pipe in System</t>
  </si>
  <si>
    <t>1. Total Miles of Pipe</t>
  </si>
  <si>
    <t>Miles of Services</t>
  </si>
  <si>
    <t>Total Miles of Pipe</t>
  </si>
  <si>
    <t>PART H(b). - ADDITIONAL INFORMATION - Miles of Services</t>
  </si>
  <si>
    <t>1. Miles of Services By Material</t>
  </si>
  <si>
    <t>2. Miles of Services By Size &amp; Material</t>
  </si>
  <si>
    <t>3. Miles of Services By Decade of Installation</t>
  </si>
  <si>
    <t>PART H(c). - ADDITIONAL INFORMATION - Miles of Pipe Break-Down by Size &amp; Material / Decade of Installation</t>
  </si>
  <si>
    <t>1. Miles of Pipe By Material</t>
  </si>
  <si>
    <t>Miles of Pipe</t>
  </si>
  <si>
    <t>2. Miles of Pipe By Size &amp; Material</t>
  </si>
  <si>
    <t>3. Miles of Pipe By Decade of Installation</t>
  </si>
  <si>
    <t>PART H(d). - ADDITIONAL INFORMATION - Customers</t>
  </si>
  <si>
    <t>1. Customer Information</t>
  </si>
  <si>
    <t>Total Customers</t>
  </si>
  <si>
    <t>Growth Rate (%)</t>
  </si>
  <si>
    <t>Market Share (%)</t>
  </si>
  <si>
    <t>2008 DOT Annual Distribution Report</t>
  </si>
  <si>
    <t>2009 DOT Annual Distribution Report</t>
  </si>
  <si>
    <t>2010 DOT Annual Distribution Report</t>
  </si>
  <si>
    <t>2011 DOT Annual Distribution Report</t>
  </si>
  <si>
    <t>2012 DOT Annual Distribution Report</t>
  </si>
  <si>
    <t>2013 DOT Annual Distribution Report</t>
  </si>
  <si>
    <t>2014 DOT Annual Distribution Report</t>
  </si>
  <si>
    <t>2015 DOT Annual Distribution Report</t>
  </si>
  <si>
    <t>Other Plastic</t>
  </si>
  <si>
    <t># of Excavation Damages (By Root Cause)</t>
  </si>
  <si>
    <t>a. One-Call Notification Practices Not Sufficient</t>
  </si>
  <si>
    <t>b. Locating Practices Not Sufficient</t>
  </si>
  <si>
    <t>c. Excavation Practices Not Sufficient</t>
  </si>
  <si>
    <t>d. Other</t>
  </si>
  <si>
    <t>2016 DOT Annual Distribution Report</t>
  </si>
  <si>
    <t>2017 DOT Annual Distribution Report</t>
  </si>
  <si>
    <t>Bare</t>
  </si>
  <si>
    <t># of manual service line shut-off valves installed this calendar year on single-family residential services</t>
  </si>
  <si>
    <t>Total number of manual service line shut-off valves in the system at end of year</t>
  </si>
  <si>
    <t>2018 DOT Annual Distribution Report</t>
  </si>
  <si>
    <t>2019 DOT Annual Distribution Report</t>
  </si>
  <si>
    <t>2020 DOT Annual Distribution Report</t>
  </si>
  <si>
    <t>2020-2029</t>
  </si>
  <si>
    <t>2021 DOT Annual Distribution Report</t>
  </si>
  <si>
    <t>Number of Hazardous Leaks Involving A Mechanical Joint</t>
  </si>
  <si>
    <t>2022 Pipeline Safety Distribution Report</t>
  </si>
  <si>
    <t>All Operators</t>
  </si>
  <si>
    <t>Reconditioned 
Cast Iron</t>
  </si>
  <si>
    <t>Reconditioned Cast Iron</t>
  </si>
  <si>
    <t>Pipe, Weld, or Joint Failure</t>
  </si>
  <si>
    <t>2023 Pipeline Safety Distribution Report</t>
  </si>
  <si>
    <r>
      <rPr>
        <b/>
        <sz val="8"/>
        <rFont val="Arial"/>
        <family val="2"/>
      </rPr>
      <t>Initial Date Submitted:</t>
    </r>
  </si>
  <si>
    <r>
      <rPr>
        <sz val="8"/>
        <rFont val="Arial"/>
        <family val="2"/>
      </rPr>
      <t xml:space="preserve">U.S. Department of Transportation Pipeline and Hazardous Materials
</t>
    </r>
    <r>
      <rPr>
        <sz val="8"/>
        <rFont val="Arial"/>
        <family val="2"/>
      </rPr>
      <t>Safety Administration</t>
    </r>
  </si>
  <si>
    <r>
      <rPr>
        <b/>
        <sz val="10"/>
        <rFont val="Arial"/>
        <family val="2"/>
      </rPr>
      <t xml:space="preserve">ANNUAL REPORT FOR CALENDAR YEAR 2024
</t>
    </r>
    <r>
      <rPr>
        <b/>
        <sz val="10"/>
        <rFont val="Arial"/>
        <family val="2"/>
      </rPr>
      <t>GAS DISTRIBUTION SYSTEM</t>
    </r>
  </si>
  <si>
    <r>
      <rPr>
        <b/>
        <sz val="8"/>
        <rFont val="Arial"/>
        <family val="2"/>
      </rPr>
      <t>Report Submission Type</t>
    </r>
  </si>
  <si>
    <r>
      <rPr>
        <sz val="8"/>
        <rFont val="Arial"/>
        <family val="2"/>
      </rPr>
      <t>INITIAL</t>
    </r>
  </si>
  <si>
    <r>
      <rPr>
        <b/>
        <sz val="8"/>
        <rFont val="Arial"/>
        <family val="2"/>
      </rPr>
      <t>Date Submitted:</t>
    </r>
  </si>
  <si>
    <r>
      <rPr>
        <sz val="7"/>
        <rFont val="Arial"/>
        <family val="2"/>
      </rPr>
      <t xml:space="preserve">A federal agency may not conduct or sponsor, and a person is not required to respond to, nor shall a person be subject to a penalty for failure to comply with a collection of information subject to the requirements of the Paperwork Reduction Act unless that collection of information displays a current valid OMB Control Number.  The OMB Control Number for this information collection is 2137-0629.  Public reporting for this collection of information is estimated to be approximately 20 hours per response, including the time for reviewing instructions, gathering the data needed, and completing and reviewing the collection of information.  All responses to this collection of information are mandatory.  Send comments regarding this burden estimate or any other aspect of this collection of information, including suggestions for reducing this burden to: Information Collection Clearance Officer, PHMSA, Office of Pipeline Safety (PHP-30) 1200 New Jersey Avenue, SE, Washington, D.C. 20590.
</t>
    </r>
    <r>
      <rPr>
        <b/>
        <i/>
        <sz val="8"/>
        <rFont val="Arial"/>
        <family val="2"/>
      </rPr>
      <t xml:space="preserve">Important:  </t>
    </r>
    <r>
      <rPr>
        <i/>
        <sz val="8"/>
        <rFont val="Arial"/>
        <family val="2"/>
      </rPr>
      <t xml:space="preserve">Please read the separate instructions for completing this form before you begin. They clarify the information requested and provide specific examples.  If you do not have a copy of the instructions, you can obtain one from the PHMSA Pipeline Safety Community Web Page at </t>
    </r>
    <r>
      <rPr>
        <i/>
        <u/>
        <sz val="8"/>
        <color rgb="FF0000FF"/>
        <rFont val="Arial"/>
        <family val="2"/>
      </rPr>
      <t>http://www.phmsa.dot.gov/pipeline/library/forms</t>
    </r>
    <r>
      <rPr>
        <i/>
        <sz val="8"/>
        <rFont val="Arial"/>
        <family val="2"/>
      </rPr>
      <t>.</t>
    </r>
  </si>
  <si>
    <r>
      <rPr>
        <b/>
        <sz val="8"/>
        <rFont val="Arial"/>
        <family val="2"/>
      </rPr>
      <t>PART A - OPERATOR INFORMATION</t>
    </r>
  </si>
  <si>
    <r>
      <rPr>
        <b/>
        <sz val="8"/>
        <rFont val="Arial"/>
        <family val="2"/>
      </rPr>
      <t>(DOT use only)</t>
    </r>
  </si>
  <si>
    <r>
      <rPr>
        <sz val="8"/>
        <rFont val="Arial"/>
        <family val="2"/>
      </rPr>
      <t>20250578-69160</t>
    </r>
  </si>
  <si>
    <r>
      <rPr>
        <sz val="8"/>
        <rFont val="Arial"/>
        <family val="2"/>
      </rPr>
      <t>1. Name of Operator</t>
    </r>
  </si>
  <si>
    <r>
      <rPr>
        <sz val="8"/>
        <rFont val="Arial"/>
        <family val="2"/>
      </rPr>
      <t>2. LOCATION OF OFFICE (WHERE ADDITIONAL INFORMATION MAY BE OBTAINED)</t>
    </r>
  </si>
  <si>
    <r>
      <rPr>
        <sz val="8"/>
        <rFont val="Arial"/>
        <family val="2"/>
      </rPr>
      <t>2a. Street Address</t>
    </r>
  </si>
  <si>
    <r>
      <rPr>
        <sz val="8"/>
        <rFont val="Arial"/>
        <family val="2"/>
      </rPr>
      <t>2b. City and County</t>
    </r>
  </si>
  <si>
    <r>
      <rPr>
        <sz val="8"/>
        <rFont val="Arial"/>
        <family val="2"/>
      </rPr>
      <t>2c. State</t>
    </r>
  </si>
  <si>
    <r>
      <rPr>
        <sz val="8"/>
        <rFont val="Arial"/>
        <family val="2"/>
      </rPr>
      <t>2d. Zip Code</t>
    </r>
  </si>
  <si>
    <r>
      <rPr>
        <sz val="8"/>
        <rFont val="Arial"/>
        <family val="2"/>
      </rPr>
      <t>3. OPERATOR'S 5 DIGIT IDENTIFICATION NUMBER</t>
    </r>
  </si>
  <si>
    <r>
      <rPr>
        <sz val="8"/>
        <rFont val="Arial"/>
        <family val="2"/>
      </rPr>
      <t>4. HEADQUARTERS NAME &amp; ADDRESS</t>
    </r>
  </si>
  <si>
    <r>
      <rPr>
        <sz val="8"/>
        <rFont val="Arial"/>
        <family val="2"/>
      </rPr>
      <t>4a. Street Address</t>
    </r>
  </si>
  <si>
    <r>
      <rPr>
        <sz val="8"/>
        <rFont val="Arial"/>
        <family val="2"/>
      </rPr>
      <t>4b. City and County</t>
    </r>
  </si>
  <si>
    <r>
      <rPr>
        <sz val="8"/>
        <rFont val="Arial"/>
        <family val="2"/>
      </rPr>
      <t>4c. State</t>
    </r>
  </si>
  <si>
    <r>
      <rPr>
        <sz val="8"/>
        <rFont val="Arial"/>
        <family val="2"/>
      </rPr>
      <t>WI</t>
    </r>
  </si>
  <si>
    <r>
      <rPr>
        <sz val="8"/>
        <rFont val="Arial"/>
        <family val="2"/>
      </rPr>
      <t>4d. Zip Code</t>
    </r>
  </si>
  <si>
    <r>
      <rPr>
        <sz val="8"/>
        <rFont val="Arial"/>
        <family val="2"/>
      </rPr>
      <t>5. STATE IN WHICH SYSTEM OPERATES</t>
    </r>
  </si>
  <si>
    <r>
      <rPr>
        <sz val="8"/>
        <rFont val="Arial"/>
        <family val="2"/>
      </rPr>
      <t xml:space="preserve">6. </t>
    </r>
    <r>
      <rPr>
        <b/>
        <sz val="8"/>
        <rFont val="Arial"/>
        <family val="2"/>
      </rPr>
      <t xml:space="preserve">THIS REPORT PERTAINS TO THE FOLLOWING COMMODITY GROUP </t>
    </r>
    <r>
      <rPr>
        <i/>
        <sz val="8"/>
        <rFont val="Arial"/>
        <family val="2"/>
      </rPr>
      <t>(Select Commodity Group based on the predominant gas carried and complete the report for that Commodity Group. File a separate report for each Commodity Group included in this OPID.)</t>
    </r>
  </si>
  <si>
    <r>
      <rPr>
        <sz val="8"/>
        <rFont val="Arial"/>
        <family val="2"/>
      </rPr>
      <t>Natural Gas</t>
    </r>
  </si>
  <si>
    <r>
      <rPr>
        <sz val="8"/>
        <rFont val="Arial"/>
        <family val="2"/>
      </rPr>
      <t xml:space="preserve">7. </t>
    </r>
    <r>
      <rPr>
        <b/>
        <sz val="8"/>
        <rFont val="Arial"/>
        <family val="2"/>
      </rPr>
      <t xml:space="preserve">THIS REPORT PERTAINS TO THE FOLLOWING TYPE OF OPERATOR </t>
    </r>
    <r>
      <rPr>
        <i/>
        <sz val="8"/>
        <rFont val="Arial"/>
        <family val="2"/>
      </rPr>
      <t>(Select Type of Operator based on the structure of the company included in this OPID for which this report is being submitted.)</t>
    </r>
    <r>
      <rPr>
        <b/>
        <sz val="8"/>
        <rFont val="Arial"/>
        <family val="2"/>
      </rPr>
      <t>:</t>
    </r>
  </si>
  <si>
    <r>
      <rPr>
        <sz val="8"/>
        <rFont val="Arial"/>
        <family val="2"/>
      </rPr>
      <t>Investor Owned</t>
    </r>
  </si>
  <si>
    <r>
      <rPr>
        <b/>
        <sz val="8"/>
        <rFont val="Arial"/>
        <family val="2"/>
      </rPr>
      <t>PART B - SYSTEM DESCRIPTION</t>
    </r>
  </si>
  <si>
    <r>
      <rPr>
        <b/>
        <sz val="7"/>
        <rFont val="Arial"/>
        <family val="2"/>
      </rPr>
      <t>1.GENERAL</t>
    </r>
  </si>
  <si>
    <r>
      <rPr>
        <b/>
        <sz val="7"/>
        <rFont val="Arial"/>
        <family val="2"/>
      </rPr>
      <t>STEEL</t>
    </r>
  </si>
  <si>
    <r>
      <rPr>
        <b/>
        <sz val="7"/>
        <rFont val="Arial"/>
        <family val="2"/>
      </rPr>
      <t>PLASTIC</t>
    </r>
  </si>
  <si>
    <r>
      <rPr>
        <b/>
        <sz val="7"/>
        <rFont val="Arial"/>
        <family val="2"/>
      </rPr>
      <t>CAST/ WROUGHT IRON</t>
    </r>
  </si>
  <si>
    <r>
      <rPr>
        <b/>
        <sz val="7"/>
        <rFont val="Arial"/>
        <family val="2"/>
      </rPr>
      <t>DUCTILE IRON</t>
    </r>
  </si>
  <si>
    <r>
      <rPr>
        <b/>
        <sz val="7"/>
        <rFont val="Arial"/>
        <family val="2"/>
      </rPr>
      <t>COPPER</t>
    </r>
  </si>
  <si>
    <r>
      <rPr>
        <b/>
        <sz val="7"/>
        <rFont val="Arial"/>
        <family val="2"/>
      </rPr>
      <t>OTHER</t>
    </r>
  </si>
  <si>
    <r>
      <rPr>
        <b/>
        <sz val="7"/>
        <rFont val="Arial"/>
        <family val="2"/>
      </rPr>
      <t xml:space="preserve">RECONDITION ED
</t>
    </r>
    <r>
      <rPr>
        <b/>
        <sz val="7"/>
        <rFont val="Arial"/>
        <family val="2"/>
      </rPr>
      <t>CAST IRON</t>
    </r>
  </si>
  <si>
    <r>
      <rPr>
        <b/>
        <sz val="7"/>
        <rFont val="Arial"/>
        <family val="2"/>
      </rPr>
      <t>SYSTEM TOTAL</t>
    </r>
  </si>
  <si>
    <r>
      <rPr>
        <b/>
        <sz val="7"/>
        <rFont val="Arial"/>
        <family val="2"/>
      </rPr>
      <t>UNPROTECTED</t>
    </r>
  </si>
  <si>
    <r>
      <rPr>
        <b/>
        <sz val="7"/>
        <rFont val="Arial"/>
        <family val="2"/>
      </rPr>
      <t>CATHODICALLY PROTECTED</t>
    </r>
  </si>
  <si>
    <r>
      <rPr>
        <b/>
        <sz val="7"/>
        <rFont val="Arial"/>
        <family val="2"/>
      </rPr>
      <t>BARE</t>
    </r>
  </si>
  <si>
    <r>
      <rPr>
        <b/>
        <sz val="7"/>
        <rFont val="Arial"/>
        <family val="2"/>
      </rPr>
      <t>COATED</t>
    </r>
  </si>
  <si>
    <r>
      <rPr>
        <sz val="7"/>
        <rFont val="Arial"/>
        <family val="2"/>
      </rPr>
      <t>MILES OF MAIN</t>
    </r>
  </si>
  <si>
    <r>
      <rPr>
        <sz val="7"/>
        <rFont val="Arial"/>
        <family val="2"/>
      </rPr>
      <t>NO. OF SERVICES</t>
    </r>
  </si>
  <si>
    <r>
      <rPr>
        <b/>
        <sz val="7"/>
        <rFont val="Arial"/>
        <family val="2"/>
      </rPr>
      <t>2. MILES OF MAINS IN SYSTEM AT END OF YEAR</t>
    </r>
  </si>
  <si>
    <r>
      <rPr>
        <b/>
        <sz val="7"/>
        <rFont val="Arial"/>
        <family val="2"/>
      </rPr>
      <t>MATERIAL</t>
    </r>
  </si>
  <si>
    <r>
      <rPr>
        <b/>
        <sz val="7"/>
        <rFont val="Arial"/>
        <family val="2"/>
      </rPr>
      <t>UNKNOWN</t>
    </r>
  </si>
  <si>
    <r>
      <rPr>
        <b/>
        <sz val="7"/>
        <rFont val="Arial"/>
        <family val="2"/>
      </rPr>
      <t>2” OR LESS</t>
    </r>
  </si>
  <si>
    <r>
      <rPr>
        <b/>
        <sz val="7"/>
        <rFont val="Arial"/>
        <family val="2"/>
      </rPr>
      <t xml:space="preserve">OVER 2”
</t>
    </r>
    <r>
      <rPr>
        <b/>
        <sz val="7"/>
        <rFont val="Arial"/>
        <family val="2"/>
      </rPr>
      <t>THRU 4”</t>
    </r>
  </si>
  <si>
    <r>
      <rPr>
        <b/>
        <sz val="7"/>
        <rFont val="Arial"/>
        <family val="2"/>
      </rPr>
      <t xml:space="preserve">OVER 4”
</t>
    </r>
    <r>
      <rPr>
        <b/>
        <sz val="7"/>
        <rFont val="Arial"/>
        <family val="2"/>
      </rPr>
      <t>THRU 8”</t>
    </r>
  </si>
  <si>
    <r>
      <rPr>
        <b/>
        <sz val="7"/>
        <rFont val="Arial"/>
        <family val="2"/>
      </rPr>
      <t xml:space="preserve">OVER 8”
</t>
    </r>
    <r>
      <rPr>
        <b/>
        <sz val="7"/>
        <rFont val="Arial"/>
        <family val="2"/>
      </rPr>
      <t>THRU 12”</t>
    </r>
  </si>
  <si>
    <r>
      <rPr>
        <b/>
        <sz val="7"/>
        <rFont val="Arial"/>
        <family val="2"/>
      </rPr>
      <t>OVER 12”</t>
    </r>
  </si>
  <si>
    <r>
      <rPr>
        <b/>
        <sz val="7"/>
        <rFont val="Arial"/>
        <family val="2"/>
      </rPr>
      <t>SYSTEM TOTALS</t>
    </r>
  </si>
  <si>
    <r>
      <rPr>
        <b/>
        <sz val="7"/>
        <rFont val="Arial"/>
        <family val="2"/>
      </rPr>
      <t>CAST/WROUGHT IRON</t>
    </r>
  </si>
  <si>
    <r>
      <rPr>
        <b/>
        <sz val="7"/>
        <rFont val="Arial"/>
        <family val="2"/>
      </rPr>
      <t>PLASTIC PVC</t>
    </r>
  </si>
  <si>
    <r>
      <rPr>
        <b/>
        <sz val="7"/>
        <rFont val="Arial"/>
        <family val="2"/>
      </rPr>
      <t>PLASTIC PE</t>
    </r>
  </si>
  <si>
    <r>
      <rPr>
        <b/>
        <sz val="7"/>
        <rFont val="Arial"/>
        <family val="2"/>
      </rPr>
      <t>PLASTIC ABS</t>
    </r>
  </si>
  <si>
    <r>
      <rPr>
        <b/>
        <sz val="7"/>
        <rFont val="Arial"/>
        <family val="2"/>
      </rPr>
      <t>PLASTIC OTHER</t>
    </r>
  </si>
  <si>
    <r>
      <rPr>
        <b/>
        <sz val="7"/>
        <rFont val="Arial"/>
        <family val="2"/>
      </rPr>
      <t>RECONDITIONED CAST IRON</t>
    </r>
  </si>
  <si>
    <r>
      <rPr>
        <b/>
        <sz val="7"/>
        <rFont val="Arial"/>
        <family val="2"/>
      </rPr>
      <t>TOTAL</t>
    </r>
  </si>
  <si>
    <r>
      <rPr>
        <b/>
        <sz val="8"/>
        <rFont val="Arial"/>
        <family val="2"/>
      </rPr>
      <t>Describe Other Material:</t>
    </r>
  </si>
  <si>
    <r>
      <rPr>
        <b/>
        <sz val="7"/>
        <rFont val="Arial"/>
        <family val="2"/>
      </rPr>
      <t>3.NUMBER OF SERVICES IN SYSTEM AT END OF YEAR</t>
    </r>
  </si>
  <si>
    <r>
      <rPr>
        <b/>
        <sz val="7"/>
        <rFont val="Arial"/>
        <family val="2"/>
      </rPr>
      <t>AVERAGE SERVICE LENGTH: 97.84</t>
    </r>
  </si>
  <si>
    <r>
      <rPr>
        <b/>
        <sz val="7"/>
        <rFont val="Arial"/>
        <family val="2"/>
      </rPr>
      <t>1’’ OR LESS</t>
    </r>
  </si>
  <si>
    <r>
      <rPr>
        <b/>
        <sz val="7"/>
        <rFont val="Arial"/>
        <family val="2"/>
      </rPr>
      <t xml:space="preserve">OVER 1’’
</t>
    </r>
    <r>
      <rPr>
        <b/>
        <sz val="7"/>
        <rFont val="Arial"/>
        <family val="2"/>
      </rPr>
      <t>THRU 2’’</t>
    </r>
  </si>
  <si>
    <r>
      <rPr>
        <b/>
        <sz val="7"/>
        <rFont val="Arial"/>
        <family val="2"/>
      </rPr>
      <t xml:space="preserve">OVER 2’’
</t>
    </r>
    <r>
      <rPr>
        <b/>
        <sz val="7"/>
        <rFont val="Arial"/>
        <family val="2"/>
      </rPr>
      <t>THRU 4’’</t>
    </r>
  </si>
  <si>
    <r>
      <rPr>
        <b/>
        <sz val="7"/>
        <rFont val="Arial"/>
        <family val="2"/>
      </rPr>
      <t xml:space="preserve">OVER 4’’
</t>
    </r>
    <r>
      <rPr>
        <b/>
        <sz val="7"/>
        <rFont val="Arial"/>
        <family val="2"/>
      </rPr>
      <t>THRU 8’’</t>
    </r>
  </si>
  <si>
    <r>
      <rPr>
        <b/>
        <sz val="7"/>
        <rFont val="Arial"/>
        <family val="2"/>
      </rPr>
      <t>OVER 8’’</t>
    </r>
  </si>
  <si>
    <r>
      <rPr>
        <b/>
        <sz val="7"/>
        <rFont val="Arial"/>
        <family val="2"/>
      </rPr>
      <t>Describe Other Material:</t>
    </r>
  </si>
  <si>
    <r>
      <rPr>
        <b/>
        <sz val="7"/>
        <rFont val="Arial"/>
        <family val="2"/>
      </rPr>
      <t>4.MILES OF MAIN AND NUMBER OF SERVICES BY DECADE OF INSTALLATION</t>
    </r>
  </si>
  <si>
    <r>
      <rPr>
        <b/>
        <sz val="7"/>
        <rFont val="Arial"/>
        <family val="2"/>
      </rPr>
      <t>PRE-1940</t>
    </r>
  </si>
  <si>
    <r>
      <rPr>
        <b/>
        <sz val="7"/>
        <rFont val="Arial"/>
        <family val="2"/>
      </rPr>
      <t>1940-1949</t>
    </r>
  </si>
  <si>
    <r>
      <rPr>
        <b/>
        <sz val="7"/>
        <rFont val="Arial"/>
        <family val="2"/>
      </rPr>
      <t>1950-1959</t>
    </r>
  </si>
  <si>
    <r>
      <rPr>
        <b/>
        <sz val="7"/>
        <rFont val="Arial"/>
        <family val="2"/>
      </rPr>
      <t>1960-1969</t>
    </r>
  </si>
  <si>
    <r>
      <rPr>
        <b/>
        <sz val="7"/>
        <rFont val="Arial"/>
        <family val="2"/>
      </rPr>
      <t>1970-1979</t>
    </r>
  </si>
  <si>
    <r>
      <rPr>
        <b/>
        <sz val="7"/>
        <rFont val="Arial"/>
        <family val="2"/>
      </rPr>
      <t>1980-1989</t>
    </r>
  </si>
  <si>
    <r>
      <rPr>
        <b/>
        <sz val="7"/>
        <rFont val="Arial"/>
        <family val="2"/>
      </rPr>
      <t>1990-1999</t>
    </r>
  </si>
  <si>
    <r>
      <rPr>
        <b/>
        <sz val="7"/>
        <rFont val="Arial"/>
        <family val="2"/>
      </rPr>
      <t>2000-2009</t>
    </r>
  </si>
  <si>
    <r>
      <rPr>
        <b/>
        <sz val="7"/>
        <rFont val="Arial"/>
        <family val="2"/>
      </rPr>
      <t>2010-2019</t>
    </r>
  </si>
  <si>
    <r>
      <rPr>
        <b/>
        <sz val="7"/>
        <rFont val="Arial"/>
        <family val="2"/>
      </rPr>
      <t>2020-2029</t>
    </r>
  </si>
  <si>
    <r>
      <rPr>
        <b/>
        <sz val="7"/>
        <rFont val="Arial"/>
        <family val="2"/>
      </rPr>
      <t>MILES OF MAIN</t>
    </r>
  </si>
  <si>
    <r>
      <rPr>
        <b/>
        <sz val="7"/>
        <rFont val="Arial"/>
        <family val="2"/>
      </rPr>
      <t>NUMBER OF SERVICES</t>
    </r>
  </si>
  <si>
    <r>
      <rPr>
        <b/>
        <sz val="8"/>
        <rFont val="Arial"/>
        <family val="2"/>
      </rPr>
      <t>PART C - TOTAL LEAKS AND HAZARDOUS LEAKS ELIMINATED/REPAIRED DURING THE YEAR</t>
    </r>
  </si>
  <si>
    <r>
      <rPr>
        <b/>
        <sz val="8"/>
        <rFont val="Arial"/>
        <family val="2"/>
      </rPr>
      <t>CAUSE OF LEAK</t>
    </r>
  </si>
  <si>
    <r>
      <rPr>
        <b/>
        <sz val="8"/>
        <rFont val="Arial"/>
        <family val="2"/>
      </rPr>
      <t>MAINS</t>
    </r>
  </si>
  <si>
    <r>
      <rPr>
        <b/>
        <sz val="8"/>
        <rFont val="Arial"/>
        <family val="2"/>
      </rPr>
      <t>SERVICES</t>
    </r>
  </si>
  <si>
    <r>
      <rPr>
        <b/>
        <sz val="8"/>
        <rFont val="Arial"/>
        <family val="2"/>
      </rPr>
      <t>TOTAL</t>
    </r>
  </si>
  <si>
    <r>
      <rPr>
        <b/>
        <sz val="8"/>
        <rFont val="Arial"/>
        <family val="2"/>
      </rPr>
      <t>HAZARDOUS</t>
    </r>
  </si>
  <si>
    <r>
      <rPr>
        <sz val="8"/>
        <rFont val="Arial"/>
        <family val="2"/>
      </rPr>
      <t>CORROSION FAILURE</t>
    </r>
  </si>
  <si>
    <r>
      <rPr>
        <sz val="8"/>
        <rFont val="Arial"/>
        <family val="2"/>
      </rPr>
      <t>NATURAL FORCE DAMAGE</t>
    </r>
  </si>
  <si>
    <r>
      <rPr>
        <sz val="8"/>
        <rFont val="Arial"/>
        <family val="2"/>
      </rPr>
      <t>EXCAVATION DAMAGE</t>
    </r>
  </si>
  <si>
    <r>
      <rPr>
        <sz val="8"/>
        <rFont val="Arial"/>
        <family val="2"/>
      </rPr>
      <t>OTHER OUTSIDE FORCE DAMAGE</t>
    </r>
  </si>
  <si>
    <r>
      <rPr>
        <sz val="8"/>
        <rFont val="Arial"/>
        <family val="2"/>
      </rPr>
      <t>PIPE, WELD OR JOINT FAILURE</t>
    </r>
  </si>
  <si>
    <r>
      <rPr>
        <sz val="8"/>
        <rFont val="Arial"/>
        <family val="2"/>
      </rPr>
      <t>EQUIPMENT FAILURE</t>
    </r>
  </si>
  <si>
    <r>
      <rPr>
        <sz val="8"/>
        <rFont val="Arial"/>
        <family val="2"/>
      </rPr>
      <t>INCORRECT OPERATIONS</t>
    </r>
  </si>
  <si>
    <r>
      <rPr>
        <sz val="8"/>
        <rFont val="Arial"/>
        <family val="2"/>
      </rPr>
      <t>OTHER CAUSE</t>
    </r>
  </si>
  <si>
    <r>
      <rPr>
        <b/>
        <sz val="7"/>
        <rFont val="Arial"/>
        <family val="2"/>
      </rPr>
      <t xml:space="preserve">NUMBER OF KNOWN SYSTEM LEAKS AT END OF YEAR SCHEDULED FOR REPAIR </t>
    </r>
    <r>
      <rPr>
        <sz val="7"/>
        <rFont val="Arial"/>
        <family val="2"/>
      </rPr>
      <t>: 4495</t>
    </r>
    <r>
      <rPr>
        <b/>
        <sz val="7"/>
        <rFont val="Arial"/>
        <family val="2"/>
      </rPr>
      <t xml:space="preserve"> NUMBER OF HAZARDOUS LEAKS INVOLVING A MECHANICAL JOINT FAILURE :  </t>
    </r>
  </si>
  <si>
    <r>
      <rPr>
        <b/>
        <sz val="8"/>
        <rFont val="Arial"/>
        <family val="2"/>
      </rPr>
      <t>PART D – EXCAVATION DAMAGE</t>
    </r>
  </si>
  <si>
    <r>
      <rPr>
        <b/>
        <sz val="8"/>
        <rFont val="Arial"/>
        <family val="2"/>
      </rPr>
      <t>Notification Issue Sub-Total</t>
    </r>
  </si>
  <si>
    <r>
      <rPr>
        <b/>
        <u/>
        <sz val="8"/>
        <rFont val="Arial"/>
        <family val="2"/>
      </rPr>
      <t>Location Issue Sub-Total</t>
    </r>
  </si>
  <si>
    <r>
      <rPr>
        <sz val="8"/>
        <rFont val="Arial"/>
        <family val="2"/>
      </rPr>
      <t>No notification made to the One-Call Center/811</t>
    </r>
  </si>
  <si>
    <r>
      <rPr>
        <sz val="8"/>
        <rFont val="Arial"/>
        <family val="2"/>
      </rPr>
      <t>Facility not marked due to Abandoned facility</t>
    </r>
  </si>
  <si>
    <r>
      <rPr>
        <sz val="8"/>
        <rFont val="Arial"/>
        <family val="2"/>
      </rPr>
      <t>Excavator dug outside area described on ticket</t>
    </r>
  </si>
  <si>
    <r>
      <rPr>
        <sz val="8"/>
        <rFont val="Arial"/>
        <family val="2"/>
      </rPr>
      <t>Facility not marked due to Incorrect facility records/maps</t>
    </r>
  </si>
  <si>
    <r>
      <rPr>
        <u/>
        <sz val="8"/>
        <rFont val="Arial"/>
        <family val="2"/>
      </rPr>
      <t>Excavator dug prior to valid start date/time</t>
    </r>
  </si>
  <si>
    <r>
      <rPr>
        <sz val="8"/>
        <rFont val="Arial"/>
        <family val="2"/>
      </rPr>
      <t>Facility not marked due to Locator error</t>
    </r>
  </si>
  <si>
    <r>
      <rPr>
        <sz val="8"/>
        <rFont val="Arial"/>
        <family val="2"/>
      </rPr>
      <t>Excavator dug after valid ticket expired</t>
    </r>
  </si>
  <si>
    <r>
      <rPr>
        <sz val="8"/>
        <rFont val="Arial"/>
        <family val="2"/>
      </rPr>
      <t>Facility not marked due to No response from operator/contract locator</t>
    </r>
  </si>
  <si>
    <r>
      <rPr>
        <sz val="8"/>
        <rFont val="Arial"/>
        <family val="2"/>
      </rPr>
      <t>Excavator provided incorrect notification information</t>
    </r>
  </si>
  <si>
    <r>
      <rPr>
        <sz val="8"/>
        <rFont val="Arial"/>
        <family val="2"/>
      </rPr>
      <t>Facility not marked due to Incomplete marks at damage location</t>
    </r>
  </si>
  <si>
    <r>
      <rPr>
        <sz val="8"/>
        <rFont val="Arial"/>
        <family val="2"/>
      </rPr>
      <t>Facility not marked due to Tracer wire issue</t>
    </r>
  </si>
  <si>
    <r>
      <rPr>
        <b/>
        <sz val="8"/>
        <rFont val="Arial"/>
        <family val="2"/>
      </rPr>
      <t>Excavation Issue Sub-Total</t>
    </r>
  </si>
  <si>
    <r>
      <rPr>
        <sz val="8"/>
        <rFont val="Arial"/>
        <family val="2"/>
      </rPr>
      <t>Facility not marked due to Unlocatable Facility</t>
    </r>
  </si>
  <si>
    <r>
      <rPr>
        <sz val="8"/>
        <rFont val="Arial"/>
        <family val="2"/>
      </rPr>
      <t>Excavator dug prior to verifying marks by test-hole (pothole)</t>
    </r>
  </si>
  <si>
    <r>
      <rPr>
        <sz val="8"/>
        <rFont val="Arial"/>
        <family val="2"/>
      </rPr>
      <t>Facility marked inaccurately due to Abandoned facility</t>
    </r>
  </si>
  <si>
    <r>
      <rPr>
        <sz val="8"/>
        <rFont val="Arial"/>
        <family val="2"/>
      </rPr>
      <t>Excavator failed to maintain clearance after verifying marks</t>
    </r>
  </si>
  <si>
    <r>
      <rPr>
        <sz val="8"/>
        <rFont val="Arial"/>
        <family val="2"/>
      </rPr>
      <t>Facility marked inaccurately due to Incorrect facility records/maps</t>
    </r>
  </si>
  <si>
    <r>
      <rPr>
        <sz val="8"/>
        <rFont val="Arial"/>
        <family val="2"/>
      </rPr>
      <t>Excavator failed to protect/shore/support facilities</t>
    </r>
  </si>
  <si>
    <r>
      <rPr>
        <sz val="8"/>
        <rFont val="Arial"/>
        <family val="2"/>
      </rPr>
      <t>Facility marked inaccurately due to Locator error</t>
    </r>
  </si>
  <si>
    <r>
      <rPr>
        <sz val="8"/>
        <rFont val="Arial"/>
        <family val="2"/>
      </rPr>
      <t>Improper backfilling practices</t>
    </r>
  </si>
  <si>
    <r>
      <rPr>
        <sz val="8"/>
        <rFont val="Arial"/>
        <family val="2"/>
      </rPr>
      <t>Facility marked inaccurately due to Tracer wire issue</t>
    </r>
  </si>
  <si>
    <r>
      <rPr>
        <sz val="8"/>
        <rFont val="Arial"/>
        <family val="2"/>
      </rPr>
      <t>Marks faded or not maintained</t>
    </r>
  </si>
  <si>
    <r>
      <rPr>
        <sz val="8"/>
        <rFont val="Arial"/>
        <family val="2"/>
      </rPr>
      <t>Improper excavation practice not listed above</t>
    </r>
  </si>
  <si>
    <r>
      <rPr>
        <b/>
        <sz val="8"/>
        <rFont val="Arial"/>
        <family val="2"/>
      </rPr>
      <t>Miscellaneous Root Causes Sub-Total</t>
    </r>
  </si>
  <si>
    <r>
      <rPr>
        <sz val="8"/>
        <rFont val="Arial"/>
        <family val="2"/>
      </rPr>
      <t>Deteriorated facility</t>
    </r>
  </si>
  <si>
    <r>
      <rPr>
        <sz val="8"/>
        <rFont val="Arial"/>
        <family val="2"/>
      </rPr>
      <t>One Call Center Error</t>
    </r>
  </si>
  <si>
    <r>
      <rPr>
        <sz val="8"/>
        <rFont val="Arial"/>
        <family val="2"/>
      </rPr>
      <t>Previous damage</t>
    </r>
  </si>
  <si>
    <r>
      <rPr>
        <sz val="8"/>
        <rFont val="Arial"/>
        <family val="2"/>
      </rPr>
      <t>1.  Total Excavation Damages</t>
    </r>
  </si>
  <si>
    <r>
      <rPr>
        <sz val="8"/>
        <rFont val="Arial"/>
        <family val="2"/>
      </rPr>
      <t>Root Cause not listed</t>
    </r>
  </si>
  <si>
    <r>
      <rPr>
        <sz val="8"/>
        <rFont val="Arial"/>
        <family val="2"/>
      </rPr>
      <t>2.  Number of Excavation Tickets</t>
    </r>
  </si>
  <si>
    <r>
      <rPr>
        <b/>
        <sz val="8"/>
        <rFont val="Arial"/>
        <family val="2"/>
      </rPr>
      <t>PART E – RESERVED</t>
    </r>
  </si>
  <si>
    <r>
      <rPr>
        <b/>
        <sz val="8"/>
        <rFont val="Arial"/>
        <family val="2"/>
      </rPr>
      <t>PART F - LEAKS ON FEDERAL LAND</t>
    </r>
  </si>
  <si>
    <r>
      <rPr>
        <b/>
        <sz val="8"/>
        <rFont val="Arial"/>
        <family val="2"/>
      </rPr>
      <t>PART G – PERCENT OF UNACCOUNTED FOR GAS</t>
    </r>
  </si>
  <si>
    <r>
      <rPr>
        <sz val="8"/>
        <rFont val="Arial"/>
        <family val="2"/>
      </rPr>
      <t xml:space="preserve">TOTAL NUMBER OF LEAKS ON FEDERAL LAND REPAIRED OR SCHEDULED TO REPAIR: </t>
    </r>
    <r>
      <rPr>
        <u/>
        <sz val="8"/>
        <rFont val="Arial"/>
        <family val="2"/>
      </rPr>
      <t>0</t>
    </r>
  </si>
  <si>
    <r>
      <rPr>
        <sz val="8"/>
        <rFont val="Arial"/>
        <family val="2"/>
      </rPr>
      <t>UNACCOUNTED FOR GAS AS A PERCENT OF TOTAL CONSUMPTION FOR THE 12 MONTHS ENDING JUNE 30 OF THE REPORTING YEAR.
[(PURCHASED GAS + PRODUCED GAS) MINUS (CUSTOMER USE + COMPANY USE + APPROPRIATE ADJUSTMENTS)] DIVIDED BY (CUSTOMER USE + COMPANY USE + APPROPRIATE ADJUSTMENTS) TIMES 100 EQUALS PERCENT UNACCOUNTED FOR.
FOR YEAR ENDING 6/30:  -</t>
    </r>
    <r>
      <rPr>
        <u/>
        <sz val="8"/>
        <rFont val="Arial"/>
        <family val="2"/>
      </rPr>
      <t>.66%</t>
    </r>
  </si>
  <si>
    <r>
      <rPr>
        <b/>
        <sz val="8"/>
        <rFont val="Arial"/>
        <family val="2"/>
      </rPr>
      <t>PART H - ADDITIONAL INFORMATION</t>
    </r>
  </si>
  <si>
    <r>
      <rPr>
        <b/>
        <sz val="8"/>
        <rFont val="Arial"/>
        <family val="2"/>
      </rPr>
      <t>PART I - PREPARER</t>
    </r>
  </si>
  <si>
    <r>
      <rPr>
        <u/>
        <sz val="8"/>
        <rFont val="Arial"/>
        <family val="2"/>
      </rPr>
      <t xml:space="preserve">
</t>
    </r>
    <r>
      <rPr>
        <sz val="8"/>
        <rFont val="Arial"/>
        <family val="2"/>
      </rPr>
      <t>(Preparer’s Name and Title)</t>
    </r>
  </si>
  <si>
    <r>
      <rPr>
        <u/>
        <sz val="8"/>
        <rFont val="Arial"/>
        <family val="2"/>
      </rPr>
      <t xml:space="preserve">
</t>
    </r>
    <r>
      <rPr>
        <sz val="8"/>
        <rFont val="Arial"/>
        <family val="2"/>
      </rPr>
      <t>(Area Code and Telephone Number)</t>
    </r>
  </si>
  <si>
    <r>
      <rPr>
        <u/>
        <sz val="8"/>
        <rFont val="Arial"/>
        <family val="2"/>
      </rPr>
      <t xml:space="preserve">
</t>
    </r>
    <r>
      <rPr>
        <sz val="8"/>
        <rFont val="Arial"/>
        <family val="2"/>
      </rPr>
      <t>(Preparer’s email address)</t>
    </r>
  </si>
  <si>
    <r>
      <rPr>
        <u/>
        <sz val="8"/>
        <rFont val="Arial"/>
        <family val="2"/>
      </rPr>
      <t xml:space="preserve">(000) 000-0000
</t>
    </r>
    <r>
      <rPr>
        <sz val="8"/>
        <rFont val="Arial"/>
        <family val="2"/>
      </rPr>
      <t>(Area Code and Facsimile Number)</t>
    </r>
  </si>
  <si>
    <t>2025 Pipeline Safety Distribution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</si>
</sst>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0.0"/>
  </numFmts>
  <fonts count="23" x14ac:knownFonts="1">
    <font>
      <sz val="11"/>
      <color theme="1"/>
      <name val="Calibri"/>
      <family val="2"/>
      <scheme val="minor"/>
    </font>
    <font>
      <b/>
      <sz val="12"/>
      <color theme="1"/>
      <name val="Calibri"/>
      <family val="2"/>
      <scheme val="minor"/>
    </font>
    <font>
      <sz val="12"/>
      <color theme="1"/>
      <name val="Calibri"/>
      <family val="2"/>
      <scheme val="minor"/>
    </font>
    <font>
      <sz val="11"/>
      <color rgb="FF9C6500"/>
      <name val="Calibri"/>
      <family val="2"/>
      <scheme val="minor"/>
    </font>
    <font>
      <b/>
      <sz val="12"/>
      <name val="Calibri"/>
      <family val="2"/>
      <scheme val="minor"/>
    </font>
    <font>
      <sz val="12"/>
      <name val="Calibri"/>
      <family val="2"/>
      <scheme val="minor"/>
    </font>
    <font>
      <sz val="12"/>
      <color rgb="FF9C6500"/>
      <name val="Calibri"/>
      <family val="2"/>
      <scheme val="minor"/>
    </font>
    <font>
      <b/>
      <sz val="12"/>
      <color rgb="FF9C6500"/>
      <name val="Calibri"/>
      <family val="2"/>
      <scheme val="minor"/>
    </font>
    <font>
      <sz val="10"/>
      <name val="Calibri"/>
      <family val="2"/>
      <scheme val="minor"/>
    </font>
    <font>
      <b/>
      <sz val="11"/>
      <color theme="1"/>
      <name val="Times New Roman"/>
      <family val="1"/>
    </font>
    <font>
      <sz val="10"/>
      <color rgb="FF000000"/>
      <name val="Times New Roman"/>
      <family val="1"/>
    </font>
    <font>
      <b/>
      <sz val="8"/>
      <name val="Arial"/>
      <family val="2"/>
    </font>
    <font>
      <sz val="8"/>
      <color rgb="FF000000"/>
      <name val="Arial"/>
      <family val="2"/>
    </font>
    <font>
      <sz val="8"/>
      <name val="Arial"/>
      <family val="2"/>
    </font>
    <font>
      <b/>
      <sz val="10"/>
      <name val="Arial"/>
      <family val="2"/>
    </font>
    <font>
      <sz val="7"/>
      <name val="Arial"/>
      <family val="2"/>
    </font>
    <font>
      <b/>
      <i/>
      <sz val="8"/>
      <name val="Arial"/>
      <family val="2"/>
    </font>
    <font>
      <i/>
      <sz val="8"/>
      <name val="Arial"/>
      <family val="2"/>
    </font>
    <font>
      <i/>
      <u/>
      <sz val="8"/>
      <color rgb="FF0000FF"/>
      <name val="Arial"/>
      <family val="2"/>
    </font>
    <font>
      <b/>
      <sz val="7"/>
      <name val="Arial"/>
      <family val="2"/>
    </font>
    <font>
      <sz val="7"/>
      <color rgb="FF000000"/>
      <name val="Arial"/>
      <family val="2"/>
    </font>
    <font>
      <b/>
      <u/>
      <sz val="8"/>
      <name val="Arial"/>
      <family val="2"/>
    </font>
    <font>
      <u/>
      <sz val="8"/>
      <name val="Arial"/>
      <family val="2"/>
    </font>
  </fonts>
  <fills count="8">
    <fill>
      <patternFill patternType="none"/>
    </fill>
    <fill>
      <patternFill patternType="gray125"/>
    </fill>
    <fill>
      <patternFill patternType="solid">
        <fgColor rgb="FFFFEB9C"/>
      </patternFill>
    </fill>
    <fill>
      <patternFill patternType="solid">
        <fgColor rgb="FFF2F2F2"/>
      </patternFill>
    </fill>
    <fill>
      <patternFill patternType="solid">
        <fgColor rgb="FFA5A5A5"/>
      </patternFill>
    </fill>
    <fill>
      <patternFill patternType="solid">
        <fgColor theme="2"/>
        <bgColor indexed="64"/>
      </patternFill>
    </fill>
    <fill>
      <patternFill patternType="solid">
        <fgColor theme="7" tint="0.79998168889431442"/>
        <bgColor indexed="64"/>
      </patternFill>
    </fill>
    <fill>
      <patternFill patternType="solid">
        <fgColor rgb="FFBFBFBF"/>
      </patternFill>
    </fill>
  </fills>
  <borders count="31">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auto="1"/>
      </left>
      <right style="thin">
        <color auto="1"/>
      </right>
      <top/>
      <bottom style="thin">
        <color auto="1"/>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indexed="64"/>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3" fillId="2" borderId="0" applyNumberFormat="0" applyBorder="0" applyAlignment="0" applyProtection="0"/>
    <xf numFmtId="0" fontId="10" fillId="0" borderId="0"/>
  </cellStyleXfs>
  <cellXfs count="358">
    <xf numFmtId="0" fontId="0" fillId="0" borderId="0" xfId="0"/>
    <xf numFmtId="0" fontId="2" fillId="0" borderId="0" xfId="0" applyFont="1"/>
    <xf numFmtId="0" fontId="5" fillId="0" borderId="0" xfId="0" applyFont="1"/>
    <xf numFmtId="0" fontId="5" fillId="0" borderId="4" xfId="1" applyFont="1" applyFill="1" applyBorder="1"/>
    <xf numFmtId="0" fontId="5" fillId="0" borderId="7" xfId="1" applyFont="1" applyFill="1" applyBorder="1" applyAlignment="1">
      <alignment horizontal="center" vertical="center"/>
    </xf>
    <xf numFmtId="0" fontId="5" fillId="0" borderId="7" xfId="1" applyFont="1" applyFill="1" applyBorder="1"/>
    <xf numFmtId="0" fontId="4" fillId="0" borderId="7"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vertical="center"/>
    </xf>
    <xf numFmtId="0" fontId="4" fillId="0" borderId="0" xfId="1" applyFont="1" applyFill="1" applyBorder="1" applyAlignment="1">
      <alignment horizontal="center" vertical="center"/>
    </xf>
    <xf numFmtId="0" fontId="5" fillId="0" borderId="7" xfId="1" applyFont="1" applyFill="1" applyBorder="1" applyAlignment="1">
      <alignment horizontal="center"/>
    </xf>
    <xf numFmtId="0" fontId="4" fillId="0" borderId="7" xfId="1" applyFont="1" applyFill="1" applyBorder="1"/>
    <xf numFmtId="0" fontId="4" fillId="0" borderId="1" xfId="1" applyFont="1" applyFill="1" applyBorder="1" applyAlignment="1"/>
    <xf numFmtId="0" fontId="4" fillId="0" borderId="2" xfId="1" applyFont="1" applyFill="1" applyBorder="1" applyAlignment="1"/>
    <xf numFmtId="0" fontId="4" fillId="0" borderId="3" xfId="1" applyFont="1" applyFill="1" applyBorder="1" applyAlignment="1"/>
    <xf numFmtId="0" fontId="5" fillId="0" borderId="5" xfId="1" applyFont="1" applyFill="1" applyBorder="1" applyAlignment="1">
      <alignment horizontal="center"/>
    </xf>
    <xf numFmtId="0" fontId="4" fillId="0" borderId="5" xfId="1" applyFont="1" applyFill="1" applyBorder="1" applyAlignment="1">
      <alignment horizontal="center"/>
    </xf>
    <xf numFmtId="0" fontId="4" fillId="0" borderId="7" xfId="1" applyFont="1" applyFill="1" applyBorder="1" applyAlignment="1">
      <alignment horizontal="center"/>
    </xf>
    <xf numFmtId="0" fontId="6" fillId="0" borderId="0" xfId="1" applyFont="1" applyFill="1" applyBorder="1"/>
    <xf numFmtId="0" fontId="6" fillId="0" borderId="0" xfId="1" applyFont="1" applyFill="1" applyBorder="1" applyAlignment="1">
      <alignment horizontal="center" vertical="center"/>
    </xf>
    <xf numFmtId="0" fontId="7" fillId="0" borderId="0" xfId="1" applyFont="1" applyFill="1" applyBorder="1" applyAlignment="1">
      <alignment horizontal="center" vertical="center"/>
    </xf>
    <xf numFmtId="0" fontId="5" fillId="0" borderId="1" xfId="1" applyFont="1" applyFill="1" applyBorder="1" applyAlignment="1">
      <alignment horizontal="left"/>
    </xf>
    <xf numFmtId="0" fontId="5" fillId="0" borderId="2" xfId="1" applyFont="1" applyFill="1" applyBorder="1" applyAlignment="1">
      <alignment horizontal="center"/>
    </xf>
    <xf numFmtId="0" fontId="2" fillId="0" borderId="7" xfId="0" applyFont="1" applyBorder="1"/>
    <xf numFmtId="0" fontId="1" fillId="0" borderId="0" xfId="0" applyFont="1"/>
    <xf numFmtId="10" fontId="2" fillId="0" borderId="7" xfId="0" applyNumberFormat="1" applyFont="1" applyBorder="1"/>
    <xf numFmtId="0" fontId="5" fillId="5" borderId="1" xfId="1" applyFont="1" applyFill="1" applyBorder="1" applyAlignment="1">
      <alignment horizontal="left"/>
    </xf>
    <xf numFmtId="0" fontId="6" fillId="5" borderId="0" xfId="1" applyFont="1" applyFill="1" applyBorder="1" applyAlignment="1">
      <alignment horizontal="center" vertical="center"/>
    </xf>
    <xf numFmtId="0" fontId="7" fillId="5" borderId="0" xfId="1" applyFont="1" applyFill="1" applyBorder="1" applyAlignment="1">
      <alignment horizontal="center" vertical="center"/>
    </xf>
    <xf numFmtId="0" fontId="5" fillId="5" borderId="2" xfId="1" applyFont="1" applyFill="1" applyBorder="1" applyAlignment="1">
      <alignment horizontal="center"/>
    </xf>
    <xf numFmtId="0" fontId="5" fillId="5" borderId="4" xfId="1" applyFont="1" applyFill="1" applyBorder="1"/>
    <xf numFmtId="0" fontId="5" fillId="5" borderId="7" xfId="1" applyFont="1" applyFill="1" applyBorder="1" applyAlignment="1">
      <alignment horizontal="center" vertical="center"/>
    </xf>
    <xf numFmtId="0" fontId="5" fillId="5" borderId="7" xfId="1" applyFont="1" applyFill="1" applyBorder="1"/>
    <xf numFmtId="0" fontId="4" fillId="5" borderId="7" xfId="1" applyFont="1" applyFill="1" applyBorder="1" applyAlignment="1">
      <alignment horizontal="center" vertical="center"/>
    </xf>
    <xf numFmtId="0" fontId="6" fillId="5" borderId="0" xfId="1" applyFont="1" applyFill="1" applyBorder="1"/>
    <xf numFmtId="0" fontId="5" fillId="5" borderId="7" xfId="1" applyFont="1" applyFill="1" applyBorder="1" applyAlignment="1">
      <alignment horizontal="center"/>
    </xf>
    <xf numFmtId="0" fontId="4" fillId="5" borderId="7" xfId="1" applyFont="1" applyFill="1" applyBorder="1"/>
    <xf numFmtId="0" fontId="2" fillId="5" borderId="0" xfId="0" applyFont="1" applyFill="1"/>
    <xf numFmtId="0" fontId="1" fillId="5" borderId="0" xfId="0" applyFont="1" applyFill="1"/>
    <xf numFmtId="0" fontId="5" fillId="5" borderId="5" xfId="1" applyFont="1" applyFill="1" applyBorder="1" applyAlignment="1">
      <alignment horizontal="center"/>
    </xf>
    <xf numFmtId="0" fontId="4" fillId="5" borderId="5" xfId="1" applyFont="1" applyFill="1" applyBorder="1" applyAlignment="1">
      <alignment horizontal="center"/>
    </xf>
    <xf numFmtId="0" fontId="5" fillId="5" borderId="0" xfId="1" applyFont="1" applyFill="1" applyBorder="1"/>
    <xf numFmtId="0" fontId="5" fillId="5" borderId="0" xfId="1" applyFont="1" applyFill="1" applyBorder="1" applyAlignment="1">
      <alignment horizontal="center" vertical="center"/>
    </xf>
    <xf numFmtId="0" fontId="4" fillId="5" borderId="0" xfId="1" applyFont="1" applyFill="1" applyBorder="1" applyAlignment="1">
      <alignment horizontal="center" vertical="center"/>
    </xf>
    <xf numFmtId="0" fontId="2" fillId="5" borderId="7" xfId="0" applyFont="1" applyFill="1" applyBorder="1"/>
    <xf numFmtId="10" fontId="2" fillId="5" borderId="7" xfId="0" applyNumberFormat="1" applyFont="1" applyFill="1" applyBorder="1"/>
    <xf numFmtId="0" fontId="8" fillId="0" borderId="1" xfId="1" applyFont="1" applyFill="1" applyBorder="1" applyAlignment="1">
      <alignment horizontal="left"/>
    </xf>
    <xf numFmtId="0" fontId="5" fillId="0" borderId="2" xfId="1" applyFont="1" applyFill="1" applyBorder="1" applyAlignment="1">
      <alignment horizontal="left"/>
    </xf>
    <xf numFmtId="0" fontId="5" fillId="0" borderId="3" xfId="1" applyFont="1" applyFill="1" applyBorder="1" applyAlignment="1">
      <alignment horizontal="left"/>
    </xf>
    <xf numFmtId="0" fontId="8" fillId="0" borderId="7" xfId="1" applyFont="1" applyFill="1" applyBorder="1" applyAlignment="1">
      <alignment horizontal="center" vertical="center"/>
    </xf>
    <xf numFmtId="2" fontId="4" fillId="0" borderId="7" xfId="1" applyNumberFormat="1" applyFont="1" applyFill="1" applyBorder="1" applyAlignment="1">
      <alignment horizontal="center" vertical="center"/>
    </xf>
    <xf numFmtId="0" fontId="5" fillId="0" borderId="13" xfId="1" applyFont="1" applyFill="1" applyBorder="1" applyAlignment="1">
      <alignment horizontal="center" vertical="center"/>
    </xf>
    <xf numFmtId="0" fontId="9" fillId="0" borderId="0" xfId="0" applyFont="1"/>
    <xf numFmtId="0" fontId="1" fillId="0" borderId="1" xfId="0" applyFont="1" applyBorder="1"/>
    <xf numFmtId="0" fontId="1" fillId="0" borderId="2" xfId="0" applyFont="1" applyBorder="1"/>
    <xf numFmtId="0" fontId="2" fillId="0" borderId="3" xfId="0" applyFont="1" applyBorder="1"/>
    <xf numFmtId="0" fontId="4" fillId="0" borderId="15" xfId="1" applyFont="1" applyFill="1" applyBorder="1" applyAlignment="1"/>
    <xf numFmtId="0" fontId="5" fillId="0" borderId="9" xfId="0" applyFont="1" applyBorder="1"/>
    <xf numFmtId="0" fontId="5" fillId="6" borderId="7" xfId="1" applyFont="1" applyFill="1" applyBorder="1" applyAlignment="1">
      <alignment horizontal="center" vertical="center"/>
    </xf>
    <xf numFmtId="0" fontId="5" fillId="6" borderId="7" xfId="0" applyFont="1" applyFill="1" applyBorder="1"/>
    <xf numFmtId="0" fontId="4" fillId="0" borderId="0" xfId="1" applyFont="1" applyFill="1" applyBorder="1" applyAlignment="1">
      <alignment horizontal="center"/>
    </xf>
    <xf numFmtId="0" fontId="5" fillId="6" borderId="1" xfId="1" applyFont="1" applyFill="1" applyBorder="1" applyAlignment="1">
      <alignment vertical="center"/>
    </xf>
    <xf numFmtId="0" fontId="5" fillId="0" borderId="2" xfId="1" applyFont="1" applyFill="1" applyBorder="1" applyAlignment="1">
      <alignment vertical="center"/>
    </xf>
    <xf numFmtId="0" fontId="5" fillId="0" borderId="3" xfId="1" applyFont="1" applyFill="1" applyBorder="1" applyAlignment="1">
      <alignment vertical="center"/>
    </xf>
    <xf numFmtId="0" fontId="5" fillId="6" borderId="13" xfId="1" applyFont="1" applyFill="1" applyBorder="1" applyAlignment="1">
      <alignment horizontal="center" vertical="center"/>
    </xf>
    <xf numFmtId="0" fontId="10" fillId="0" borderId="0" xfId="2" applyAlignment="1">
      <alignment horizontal="left" vertical="top"/>
    </xf>
    <xf numFmtId="0" fontId="10" fillId="0" borderId="21" xfId="2" applyBorder="1" applyAlignment="1">
      <alignment horizontal="left" vertical="center" wrapText="1"/>
    </xf>
    <xf numFmtId="0" fontId="10" fillId="0" borderId="22" xfId="2" applyBorder="1" applyAlignment="1">
      <alignment horizontal="left" vertical="center" wrapText="1"/>
    </xf>
    <xf numFmtId="0" fontId="10" fillId="0" borderId="22" xfId="2" applyBorder="1" applyAlignment="1">
      <alignment horizontal="left" vertical="top" wrapText="1"/>
    </xf>
    <xf numFmtId="0" fontId="10" fillId="0" borderId="23" xfId="2" applyBorder="1" applyAlignment="1">
      <alignment horizontal="left" vertical="center" wrapText="1"/>
    </xf>
    <xf numFmtId="0" fontId="10" fillId="0" borderId="0" xfId="2" applyAlignment="1">
      <alignment horizontal="left" wrapText="1"/>
    </xf>
    <xf numFmtId="0" fontId="10" fillId="0" borderId="0" xfId="2" applyAlignment="1">
      <alignment horizontal="left" vertical="center" wrapText="1"/>
    </xf>
    <xf numFmtId="0" fontId="19" fillId="0" borderId="30" xfId="2" applyFont="1" applyBorder="1" applyAlignment="1">
      <alignment horizontal="left" vertical="top" wrapText="1"/>
    </xf>
    <xf numFmtId="2" fontId="20" fillId="0" borderId="30" xfId="2" applyNumberFormat="1" applyFont="1" applyBorder="1" applyAlignment="1">
      <alignment horizontal="left" vertical="top" shrinkToFit="1"/>
    </xf>
    <xf numFmtId="1" fontId="20" fillId="0" borderId="30" xfId="2" applyNumberFormat="1" applyFont="1" applyBorder="1" applyAlignment="1">
      <alignment horizontal="left" vertical="top" shrinkToFit="1"/>
    </xf>
    <xf numFmtId="1" fontId="5" fillId="6" borderId="7" xfId="1" applyNumberFormat="1" applyFont="1" applyFill="1" applyBorder="1" applyAlignment="1">
      <alignment horizontal="center" vertical="center"/>
    </xf>
    <xf numFmtId="2" fontId="5" fillId="6" borderId="7" xfId="1" applyNumberFormat="1" applyFont="1" applyFill="1" applyBorder="1" applyAlignment="1">
      <alignment horizontal="center" vertical="center"/>
    </xf>
    <xf numFmtId="1" fontId="5" fillId="6" borderId="7" xfId="0" applyNumberFormat="1" applyFont="1" applyFill="1" applyBorder="1"/>
    <xf numFmtId="0" fontId="5" fillId="6" borderId="7" xfId="1" applyNumberFormat="1" applyFont="1" applyFill="1" applyBorder="1" applyAlignment="1">
      <alignment horizontal="center" vertical="center"/>
    </xf>
    <xf numFmtId="0" fontId="4" fillId="0" borderId="7" xfId="0" applyFont="1" applyBorder="1" applyAlignment="1">
      <alignment horizontal="left"/>
    </xf>
    <xf numFmtId="0" fontId="5" fillId="0" borderId="7" xfId="1" applyFont="1" applyFill="1" applyBorder="1" applyAlignment="1">
      <alignment horizontal="left" wrapText="1"/>
    </xf>
    <xf numFmtId="0" fontId="5" fillId="6" borderId="7" xfId="1" applyFont="1" applyFill="1" applyBorder="1" applyAlignment="1">
      <alignment horizontal="center" vertical="center"/>
    </xf>
    <xf numFmtId="10" fontId="5" fillId="6" borderId="13" xfId="0" applyNumberFormat="1" applyFont="1" applyFill="1" applyBorder="1" applyAlignment="1">
      <alignment horizontal="center" vertical="center"/>
    </xf>
    <xf numFmtId="10" fontId="5" fillId="6" borderId="5" xfId="0" applyNumberFormat="1" applyFont="1" applyFill="1" applyBorder="1" applyAlignment="1">
      <alignment horizontal="center" vertical="center"/>
    </xf>
    <xf numFmtId="0" fontId="4" fillId="0" borderId="1" xfId="1" applyFont="1" applyFill="1" applyBorder="1" applyAlignment="1">
      <alignment horizontal="left"/>
    </xf>
    <xf numFmtId="0" fontId="4" fillId="0" borderId="2" xfId="1" applyFont="1" applyFill="1" applyBorder="1" applyAlignment="1">
      <alignment horizontal="left"/>
    </xf>
    <xf numFmtId="0" fontId="4" fillId="0" borderId="3" xfId="1" applyFont="1" applyFill="1" applyBorder="1" applyAlignment="1">
      <alignment horizontal="left"/>
    </xf>
    <xf numFmtId="0" fontId="5" fillId="0" borderId="10" xfId="1" applyFont="1" applyFill="1" applyBorder="1" applyAlignment="1">
      <alignment horizontal="left" vertical="center"/>
    </xf>
    <xf numFmtId="0" fontId="5" fillId="0" borderId="11" xfId="1" applyFont="1" applyFill="1" applyBorder="1" applyAlignment="1">
      <alignment horizontal="left" vertical="center"/>
    </xf>
    <xf numFmtId="0" fontId="5" fillId="0" borderId="12" xfId="1" applyFont="1" applyFill="1" applyBorder="1" applyAlignment="1">
      <alignment horizontal="left" vertical="center"/>
    </xf>
    <xf numFmtId="0" fontId="5" fillId="0" borderId="7" xfId="1" applyFont="1" applyFill="1" applyBorder="1" applyAlignment="1">
      <alignment horizontal="left" vertical="center"/>
    </xf>
    <xf numFmtId="0" fontId="5" fillId="0" borderId="7" xfId="0" applyFont="1" applyBorder="1" applyAlignment="1">
      <alignment horizontal="left" vertical="top" wrapText="1"/>
    </xf>
    <xf numFmtId="0" fontId="5" fillId="6" borderId="13" xfId="0" applyFont="1" applyFill="1" applyBorder="1" applyAlignment="1">
      <alignment horizontal="center" vertical="center"/>
    </xf>
    <xf numFmtId="0" fontId="5" fillId="6" borderId="5" xfId="0" applyFont="1" applyFill="1" applyBorder="1" applyAlignment="1">
      <alignment horizontal="center" vertical="center"/>
    </xf>
    <xf numFmtId="0" fontId="4" fillId="0" borderId="1" xfId="1" applyFont="1" applyFill="1" applyBorder="1" applyAlignment="1">
      <alignment horizontal="left" vertical="center"/>
    </xf>
    <xf numFmtId="0" fontId="4" fillId="0" borderId="2" xfId="1" applyFont="1" applyFill="1" applyBorder="1" applyAlignment="1">
      <alignment horizontal="left" vertical="center"/>
    </xf>
    <xf numFmtId="0" fontId="4" fillId="0" borderId="3" xfId="1" applyFont="1" applyFill="1" applyBorder="1" applyAlignment="1">
      <alignment horizontal="left" vertical="center"/>
    </xf>
    <xf numFmtId="0" fontId="4" fillId="0" borderId="7" xfId="1" applyFont="1" applyFill="1" applyBorder="1" applyAlignment="1">
      <alignment horizontal="left"/>
    </xf>
    <xf numFmtId="0" fontId="5" fillId="6" borderId="1" xfId="1" applyFont="1" applyFill="1" applyBorder="1" applyAlignment="1">
      <alignment horizontal="left" vertical="center"/>
    </xf>
    <xf numFmtId="0" fontId="5" fillId="6" borderId="2" xfId="1" applyFont="1" applyFill="1" applyBorder="1" applyAlignment="1">
      <alignment horizontal="left" vertical="center"/>
    </xf>
    <xf numFmtId="0" fontId="5" fillId="6" borderId="3" xfId="1" applyFont="1" applyFill="1" applyBorder="1" applyAlignment="1">
      <alignment horizontal="left" vertical="center"/>
    </xf>
    <xf numFmtId="0" fontId="5" fillId="0" borderId="1" xfId="1" applyFont="1" applyFill="1" applyBorder="1" applyAlignment="1">
      <alignment horizontal="left"/>
    </xf>
    <xf numFmtId="0" fontId="5" fillId="0" borderId="2" xfId="1" applyFont="1" applyFill="1" applyBorder="1" applyAlignment="1">
      <alignment horizontal="left"/>
    </xf>
    <xf numFmtId="0" fontId="5" fillId="0" borderId="3" xfId="1" applyFont="1" applyFill="1" applyBorder="1" applyAlignment="1">
      <alignment horizontal="left"/>
    </xf>
    <xf numFmtId="1" fontId="5" fillId="6" borderId="1" xfId="1" applyNumberFormat="1" applyFont="1" applyFill="1" applyBorder="1" applyAlignment="1">
      <alignment horizontal="center" vertical="center"/>
    </xf>
    <xf numFmtId="0" fontId="5" fillId="6" borderId="3" xfId="1" applyFont="1" applyFill="1" applyBorder="1" applyAlignment="1">
      <alignment horizontal="center" vertical="center"/>
    </xf>
    <xf numFmtId="0" fontId="5" fillId="0" borderId="7" xfId="1" applyFont="1" applyFill="1" applyBorder="1" applyAlignment="1">
      <alignment horizontal="center" vertical="center"/>
    </xf>
    <xf numFmtId="0" fontId="5" fillId="0" borderId="1" xfId="1" applyFont="1" applyFill="1" applyBorder="1" applyAlignment="1">
      <alignment horizontal="center" vertical="center"/>
    </xf>
    <xf numFmtId="0" fontId="5" fillId="0" borderId="3"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1" xfId="0" applyFont="1" applyBorder="1" applyAlignment="1">
      <alignment horizontal="left"/>
    </xf>
    <xf numFmtId="0" fontId="4" fillId="0" borderId="2" xfId="0" applyFont="1" applyBorder="1" applyAlignment="1">
      <alignment horizontal="left"/>
    </xf>
    <xf numFmtId="0" fontId="4" fillId="0" borderId="3" xfId="0" applyFont="1" applyBorder="1" applyAlignment="1">
      <alignment horizontal="left"/>
    </xf>
    <xf numFmtId="0" fontId="5" fillId="6" borderId="3" xfId="0" applyFont="1" applyFill="1" applyBorder="1" applyAlignment="1">
      <alignment horizontal="center" vertical="center"/>
    </xf>
    <xf numFmtId="0" fontId="4" fillId="0" borderId="1" xfId="1" applyFont="1" applyFill="1" applyBorder="1" applyAlignment="1">
      <alignment horizontal="center"/>
    </xf>
    <xf numFmtId="0" fontId="4" fillId="0" borderId="2" xfId="1" applyFont="1" applyFill="1" applyBorder="1" applyAlignment="1">
      <alignment horizontal="center"/>
    </xf>
    <xf numFmtId="0" fontId="5" fillId="6" borderId="1" xfId="1" applyFont="1" applyFill="1" applyBorder="1" applyAlignment="1">
      <alignment horizontal="center" vertical="center"/>
    </xf>
    <xf numFmtId="2" fontId="5" fillId="6" borderId="1" xfId="1" applyNumberFormat="1" applyFont="1" applyFill="1" applyBorder="1" applyAlignment="1">
      <alignment horizontal="center" vertical="center"/>
    </xf>
    <xf numFmtId="0" fontId="4" fillId="0" borderId="5" xfId="1" applyFont="1" applyFill="1" applyBorder="1" applyAlignment="1">
      <alignment horizontal="center" vertical="center"/>
    </xf>
    <xf numFmtId="0" fontId="5" fillId="0" borderId="7" xfId="1" applyFont="1" applyFill="1" applyBorder="1" applyAlignment="1">
      <alignment horizontal="center" vertical="center" wrapText="1"/>
    </xf>
    <xf numFmtId="0" fontId="9" fillId="0" borderId="0" xfId="0" applyFont="1" applyAlignment="1">
      <alignment horizontal="left"/>
    </xf>
    <xf numFmtId="0" fontId="9" fillId="0" borderId="0" xfId="0" applyFont="1" applyAlignment="1">
      <alignment horizontal="center"/>
    </xf>
    <xf numFmtId="0" fontId="9" fillId="0" borderId="15" xfId="0" applyFont="1" applyBorder="1" applyAlignment="1">
      <alignment horizontal="center"/>
    </xf>
    <xf numFmtId="0" fontId="5" fillId="0" borderId="5" xfId="1" applyFont="1" applyFill="1" applyBorder="1" applyAlignment="1">
      <alignment horizontal="center" vertical="center" wrapText="1"/>
    </xf>
    <xf numFmtId="0" fontId="5" fillId="0" borderId="5" xfId="1" applyFont="1" applyFill="1" applyBorder="1" applyAlignment="1">
      <alignment horizontal="center" vertical="center"/>
    </xf>
    <xf numFmtId="0" fontId="5" fillId="0" borderId="4" xfId="1" applyFont="1" applyFill="1" applyBorder="1" applyAlignment="1">
      <alignment horizontal="center" vertical="center"/>
    </xf>
    <xf numFmtId="0" fontId="5" fillId="0" borderId="6" xfId="1" applyFont="1" applyFill="1" applyBorder="1" applyAlignment="1">
      <alignment horizontal="center" vertical="center"/>
    </xf>
    <xf numFmtId="0" fontId="5" fillId="0" borderId="8" xfId="1" applyFont="1" applyFill="1" applyBorder="1" applyAlignment="1">
      <alignment horizontal="center" vertical="center"/>
    </xf>
    <xf numFmtId="0" fontId="5" fillId="0" borderId="9" xfId="1" applyFont="1" applyFill="1" applyBorder="1" applyAlignment="1">
      <alignment horizontal="center" vertical="center"/>
    </xf>
    <xf numFmtId="0" fontId="5" fillId="0" borderId="14" xfId="0" applyFont="1" applyBorder="1" applyAlignment="1">
      <alignment horizontal="center" wrapText="1"/>
    </xf>
    <xf numFmtId="0" fontId="5" fillId="0" borderId="14" xfId="0" applyFont="1" applyBorder="1" applyAlignment="1">
      <alignment horizontal="center"/>
    </xf>
    <xf numFmtId="0" fontId="10" fillId="0" borderId="18" xfId="2" applyBorder="1" applyAlignment="1">
      <alignment horizontal="left" vertical="top" wrapText="1"/>
    </xf>
    <xf numFmtId="0" fontId="10" fillId="0" borderId="19" xfId="2" applyBorder="1" applyAlignment="1">
      <alignment horizontal="left" vertical="top" wrapText="1"/>
    </xf>
    <xf numFmtId="0" fontId="10" fillId="0" borderId="20" xfId="2" applyBorder="1" applyAlignment="1">
      <alignment horizontal="left" vertical="top" wrapText="1"/>
    </xf>
    <xf numFmtId="0" fontId="13" fillId="0" borderId="18" xfId="2" applyFont="1" applyBorder="1" applyAlignment="1">
      <alignment horizontal="center" vertical="top" wrapText="1"/>
    </xf>
    <xf numFmtId="0" fontId="10" fillId="0" borderId="19" xfId="2" applyBorder="1" applyAlignment="1">
      <alignment horizontal="center" vertical="top" wrapText="1"/>
    </xf>
    <xf numFmtId="0" fontId="10" fillId="0" borderId="20" xfId="2" applyBorder="1" applyAlignment="1">
      <alignment horizontal="center" vertical="top" wrapText="1"/>
    </xf>
    <xf numFmtId="0" fontId="10" fillId="0" borderId="18" xfId="2" applyBorder="1" applyAlignment="1">
      <alignment horizontal="center" vertical="top" wrapText="1"/>
    </xf>
    <xf numFmtId="0" fontId="11" fillId="4" borderId="18" xfId="2" applyFont="1" applyFill="1" applyBorder="1" applyAlignment="1">
      <alignment horizontal="left" vertical="top" wrapText="1"/>
    </xf>
    <xf numFmtId="0" fontId="11" fillId="4" borderId="19" xfId="2" applyFont="1" applyFill="1" applyBorder="1" applyAlignment="1">
      <alignment horizontal="left" vertical="top" wrapText="1"/>
    </xf>
    <xf numFmtId="0" fontId="11" fillId="4" borderId="20" xfId="2" applyFont="1" applyFill="1" applyBorder="1" applyAlignment="1">
      <alignment horizontal="left" vertical="top" wrapText="1"/>
    </xf>
    <xf numFmtId="0" fontId="13" fillId="0" borderId="18" xfId="2" applyFont="1" applyBorder="1" applyAlignment="1">
      <alignment horizontal="left" vertical="top" wrapText="1"/>
    </xf>
    <xf numFmtId="0" fontId="13" fillId="0" borderId="19" xfId="2" applyFont="1" applyBorder="1" applyAlignment="1">
      <alignment horizontal="left" vertical="top" wrapText="1"/>
    </xf>
    <xf numFmtId="0" fontId="13" fillId="0" borderId="20" xfId="2" applyFont="1" applyBorder="1" applyAlignment="1">
      <alignment horizontal="left" vertical="top" wrapText="1"/>
    </xf>
    <xf numFmtId="1" fontId="20" fillId="0" borderId="18" xfId="2" applyNumberFormat="1" applyFont="1" applyBorder="1" applyAlignment="1">
      <alignment horizontal="left" vertical="top" shrinkToFit="1"/>
    </xf>
    <xf numFmtId="1" fontId="20" fillId="0" borderId="19" xfId="2" applyNumberFormat="1" applyFont="1" applyBorder="1" applyAlignment="1">
      <alignment horizontal="left" vertical="top" shrinkToFit="1"/>
    </xf>
    <xf numFmtId="1" fontId="20" fillId="0" borderId="20" xfId="2" applyNumberFormat="1" applyFont="1" applyBorder="1" applyAlignment="1">
      <alignment horizontal="left" vertical="top" shrinkToFit="1"/>
    </xf>
    <xf numFmtId="0" fontId="11" fillId="0" borderId="18" xfId="2" applyFont="1" applyBorder="1" applyAlignment="1">
      <alignment horizontal="left" vertical="top" wrapText="1" indent="9"/>
    </xf>
    <xf numFmtId="0" fontId="11" fillId="0" borderId="19" xfId="2" applyFont="1" applyBorder="1" applyAlignment="1">
      <alignment horizontal="left" vertical="top" wrapText="1" indent="9"/>
    </xf>
    <xf numFmtId="0" fontId="11" fillId="0" borderId="20" xfId="2" applyFont="1" applyBorder="1" applyAlignment="1">
      <alignment horizontal="left" vertical="top" wrapText="1" indent="9"/>
    </xf>
    <xf numFmtId="0" fontId="10" fillId="0" borderId="24" xfId="2" applyBorder="1" applyAlignment="1">
      <alignment horizontal="left" vertical="top" wrapText="1"/>
    </xf>
    <xf numFmtId="0" fontId="10" fillId="0" borderId="26" xfId="2" applyBorder="1" applyAlignment="1">
      <alignment horizontal="left" vertical="top" wrapText="1"/>
    </xf>
    <xf numFmtId="0" fontId="10" fillId="0" borderId="25" xfId="2" applyBorder="1" applyAlignment="1">
      <alignment horizontal="left" vertical="top" wrapText="1"/>
    </xf>
    <xf numFmtId="0" fontId="10" fillId="0" borderId="27" xfId="2" applyBorder="1" applyAlignment="1">
      <alignment horizontal="left" vertical="top" wrapText="1"/>
    </xf>
    <xf numFmtId="0" fontId="10" fillId="0" borderId="0" xfId="2" applyAlignment="1">
      <alignment horizontal="left" vertical="top" wrapText="1"/>
    </xf>
    <xf numFmtId="0" fontId="10" fillId="0" borderId="28" xfId="2" applyBorder="1" applyAlignment="1">
      <alignment horizontal="left" vertical="top" wrapText="1"/>
    </xf>
    <xf numFmtId="0" fontId="10" fillId="0" borderId="29" xfId="2" applyBorder="1" applyAlignment="1">
      <alignment horizontal="left" vertical="top" wrapText="1"/>
    </xf>
    <xf numFmtId="0" fontId="10" fillId="0" borderId="16" xfId="2" applyBorder="1" applyAlignment="1">
      <alignment horizontal="left" vertical="top" wrapText="1"/>
    </xf>
    <xf numFmtId="0" fontId="10" fillId="0" borderId="17" xfId="2" applyBorder="1" applyAlignment="1">
      <alignment horizontal="left" vertical="top" wrapText="1"/>
    </xf>
    <xf numFmtId="0" fontId="10" fillId="0" borderId="18" xfId="2" applyBorder="1" applyAlignment="1">
      <alignment horizontal="left" vertical="center" wrapText="1"/>
    </xf>
    <xf numFmtId="0" fontId="10" fillId="0" borderId="19" xfId="2" applyBorder="1" applyAlignment="1">
      <alignment horizontal="left" vertical="center" wrapText="1"/>
    </xf>
    <xf numFmtId="0" fontId="10" fillId="0" borderId="20" xfId="2" applyBorder="1" applyAlignment="1">
      <alignment horizontal="left" vertical="center" wrapText="1"/>
    </xf>
    <xf numFmtId="0" fontId="11" fillId="0" borderId="18" xfId="2" applyFont="1" applyBorder="1" applyAlignment="1">
      <alignment horizontal="left" vertical="top" wrapText="1" indent="15"/>
    </xf>
    <xf numFmtId="0" fontId="11" fillId="0" borderId="19" xfId="2" applyFont="1" applyBorder="1" applyAlignment="1">
      <alignment horizontal="left" vertical="top" wrapText="1" indent="15"/>
    </xf>
    <xf numFmtId="0" fontId="11" fillId="0" borderId="20" xfId="2" applyFont="1" applyBorder="1" applyAlignment="1">
      <alignment horizontal="left" vertical="top" wrapText="1" indent="15"/>
    </xf>
    <xf numFmtId="0" fontId="15" fillId="0" borderId="18" xfId="2" applyFont="1" applyBorder="1" applyAlignment="1">
      <alignment horizontal="left" vertical="center" wrapText="1" indent="1"/>
    </xf>
    <xf numFmtId="0" fontId="10" fillId="0" borderId="19" xfId="2" applyBorder="1" applyAlignment="1">
      <alignment horizontal="left" vertical="center" wrapText="1" indent="1"/>
    </xf>
    <xf numFmtId="0" fontId="10" fillId="0" borderId="20" xfId="2" applyBorder="1" applyAlignment="1">
      <alignment horizontal="left" vertical="center" wrapText="1" indent="1"/>
    </xf>
    <xf numFmtId="0" fontId="10" fillId="0" borderId="18" xfId="2" applyBorder="1" applyAlignment="1">
      <alignment horizontal="left" wrapText="1"/>
    </xf>
    <xf numFmtId="0" fontId="10" fillId="0" borderId="19" xfId="2" applyBorder="1" applyAlignment="1">
      <alignment horizontal="left" wrapText="1"/>
    </xf>
    <xf numFmtId="0" fontId="10" fillId="0" borderId="20" xfId="2" applyBorder="1" applyAlignment="1">
      <alignment horizontal="left" wrapText="1"/>
    </xf>
    <xf numFmtId="0" fontId="11" fillId="0" borderId="18" xfId="2" applyFont="1" applyBorder="1" applyAlignment="1">
      <alignment horizontal="left" vertical="top" wrapText="1" indent="16"/>
    </xf>
    <xf numFmtId="0" fontId="11" fillId="0" borderId="19" xfId="2" applyFont="1" applyBorder="1" applyAlignment="1">
      <alignment horizontal="left" vertical="top" wrapText="1" indent="16"/>
    </xf>
    <xf numFmtId="0" fontId="11" fillId="0" borderId="20" xfId="2" applyFont="1" applyBorder="1" applyAlignment="1">
      <alignment horizontal="left" vertical="top" wrapText="1" indent="16"/>
    </xf>
    <xf numFmtId="0" fontId="13" fillId="0" borderId="19" xfId="2" applyFont="1" applyBorder="1" applyAlignment="1">
      <alignment horizontal="center" vertical="top" wrapText="1"/>
    </xf>
    <xf numFmtId="0" fontId="13" fillId="0" borderId="20" xfId="2" applyFont="1" applyBorder="1" applyAlignment="1">
      <alignment horizontal="center" vertical="top" wrapText="1"/>
    </xf>
    <xf numFmtId="1" fontId="12" fillId="0" borderId="18" xfId="2" applyNumberFormat="1" applyFont="1" applyBorder="1" applyAlignment="1">
      <alignment horizontal="center" vertical="top" shrinkToFit="1"/>
    </xf>
    <xf numFmtId="1" fontId="12" fillId="0" borderId="19" xfId="2" applyNumberFormat="1" applyFont="1" applyBorder="1" applyAlignment="1">
      <alignment horizontal="center" vertical="top" shrinkToFit="1"/>
    </xf>
    <xf numFmtId="1" fontId="12" fillId="0" borderId="20" xfId="2" applyNumberFormat="1" applyFont="1" applyBorder="1" applyAlignment="1">
      <alignment horizontal="center" vertical="top" shrinkToFit="1"/>
    </xf>
    <xf numFmtId="0" fontId="13" fillId="0" borderId="18" xfId="2" applyFont="1" applyBorder="1" applyAlignment="1">
      <alignment horizontal="left" vertical="top" wrapText="1" indent="1"/>
    </xf>
    <xf numFmtId="0" fontId="13" fillId="0" borderId="19" xfId="2" applyFont="1" applyBorder="1" applyAlignment="1">
      <alignment horizontal="left" vertical="top" wrapText="1" indent="1"/>
    </xf>
    <xf numFmtId="0" fontId="13" fillId="0" borderId="20" xfId="2" applyFont="1" applyBorder="1" applyAlignment="1">
      <alignment horizontal="left" vertical="top" wrapText="1" indent="1"/>
    </xf>
    <xf numFmtId="0" fontId="13" fillId="0" borderId="18" xfId="2" applyFont="1" applyBorder="1" applyAlignment="1">
      <alignment horizontal="left" vertical="top" wrapText="1" indent="2"/>
    </xf>
    <xf numFmtId="0" fontId="13" fillId="0" borderId="19" xfId="2" applyFont="1" applyBorder="1" applyAlignment="1">
      <alignment horizontal="left" vertical="top" wrapText="1" indent="2"/>
    </xf>
    <xf numFmtId="0" fontId="13" fillId="0" borderId="20" xfId="2" applyFont="1" applyBorder="1" applyAlignment="1">
      <alignment horizontal="left" vertical="top" wrapText="1" indent="2"/>
    </xf>
    <xf numFmtId="0" fontId="13" fillId="0" borderId="18" xfId="2" applyFont="1" applyBorder="1" applyAlignment="1">
      <alignment horizontal="left" vertical="top" wrapText="1" indent="4"/>
    </xf>
    <xf numFmtId="0" fontId="13" fillId="0" borderId="19" xfId="2" applyFont="1" applyBorder="1" applyAlignment="1">
      <alignment horizontal="left" vertical="top" wrapText="1" indent="4"/>
    </xf>
    <xf numFmtId="0" fontId="13" fillId="0" borderId="20" xfId="2" applyFont="1" applyBorder="1" applyAlignment="1">
      <alignment horizontal="left" vertical="top" wrapText="1" indent="4"/>
    </xf>
    <xf numFmtId="0" fontId="11" fillId="0" borderId="18" xfId="2" applyFont="1" applyBorder="1" applyAlignment="1">
      <alignment horizontal="center" vertical="top" wrapText="1"/>
    </xf>
    <xf numFmtId="0" fontId="11" fillId="0" borderId="19" xfId="2" applyFont="1" applyBorder="1" applyAlignment="1">
      <alignment horizontal="center" vertical="top" wrapText="1"/>
    </xf>
    <xf numFmtId="0" fontId="11" fillId="0" borderId="20" xfId="2" applyFont="1" applyBorder="1" applyAlignment="1">
      <alignment horizontal="center" vertical="top" wrapText="1"/>
    </xf>
    <xf numFmtId="0" fontId="11" fillId="0" borderId="18" xfId="2" applyFont="1" applyBorder="1" applyAlignment="1">
      <alignment horizontal="left" vertical="top" wrapText="1" indent="3"/>
    </xf>
    <xf numFmtId="0" fontId="11" fillId="0" borderId="19" xfId="2" applyFont="1" applyBorder="1" applyAlignment="1">
      <alignment horizontal="left" vertical="top" wrapText="1" indent="3"/>
    </xf>
    <xf numFmtId="0" fontId="11" fillId="0" borderId="20" xfId="2" applyFont="1" applyBorder="1" applyAlignment="1">
      <alignment horizontal="left" vertical="top" wrapText="1" indent="3"/>
    </xf>
    <xf numFmtId="0" fontId="10" fillId="0" borderId="0" xfId="2" applyAlignment="1">
      <alignment horizontal="left" vertical="center" wrapText="1"/>
    </xf>
    <xf numFmtId="0" fontId="11" fillId="4" borderId="18" xfId="2" applyFont="1" applyFill="1" applyBorder="1" applyAlignment="1">
      <alignment horizontal="left" vertical="center" wrapText="1"/>
    </xf>
    <xf numFmtId="0" fontId="11" fillId="4" borderId="19" xfId="2" applyFont="1" applyFill="1" applyBorder="1" applyAlignment="1">
      <alignment horizontal="left" vertical="center" wrapText="1"/>
    </xf>
    <xf numFmtId="0" fontId="11" fillId="4" borderId="20" xfId="2" applyFont="1" applyFill="1" applyBorder="1" applyAlignment="1">
      <alignment horizontal="left" vertical="center" wrapText="1"/>
    </xf>
    <xf numFmtId="0" fontId="11" fillId="0" borderId="24" xfId="2" applyFont="1" applyBorder="1" applyAlignment="1">
      <alignment horizontal="left" vertical="center" wrapText="1" indent="5"/>
    </xf>
    <xf numFmtId="0" fontId="11" fillId="0" borderId="26" xfId="2" applyFont="1" applyBorder="1" applyAlignment="1">
      <alignment horizontal="left" vertical="center" wrapText="1" indent="5"/>
    </xf>
    <xf numFmtId="0" fontId="11" fillId="0" borderId="25" xfId="2" applyFont="1" applyBorder="1" applyAlignment="1">
      <alignment horizontal="left" vertical="center" wrapText="1" indent="5"/>
    </xf>
    <xf numFmtId="0" fontId="11" fillId="0" borderId="29" xfId="2" applyFont="1" applyBorder="1" applyAlignment="1">
      <alignment horizontal="left" vertical="center" wrapText="1" indent="5"/>
    </xf>
    <xf numFmtId="0" fontId="11" fillId="0" borderId="16" xfId="2" applyFont="1" applyBorder="1" applyAlignment="1">
      <alignment horizontal="left" vertical="center" wrapText="1" indent="5"/>
    </xf>
    <xf numFmtId="0" fontId="11" fillId="0" borderId="17" xfId="2" applyFont="1" applyBorder="1" applyAlignment="1">
      <alignment horizontal="left" vertical="center" wrapText="1" indent="5"/>
    </xf>
    <xf numFmtId="2" fontId="20" fillId="0" borderId="18" xfId="2" applyNumberFormat="1" applyFont="1" applyBorder="1" applyAlignment="1">
      <alignment horizontal="left" vertical="top" shrinkToFit="1"/>
    </xf>
    <xf numFmtId="2" fontId="20" fillId="0" borderId="20" xfId="2" applyNumberFormat="1" applyFont="1" applyBorder="1" applyAlignment="1">
      <alignment horizontal="left" vertical="top" shrinkToFit="1"/>
    </xf>
    <xf numFmtId="0" fontId="19" fillId="0" borderId="18" xfId="2" applyFont="1" applyBorder="1" applyAlignment="1">
      <alignment horizontal="left" vertical="top" wrapText="1"/>
    </xf>
    <xf numFmtId="0" fontId="19" fillId="0" borderId="20" xfId="2" applyFont="1" applyBorder="1" applyAlignment="1">
      <alignment horizontal="left" vertical="top" wrapText="1"/>
    </xf>
    <xf numFmtId="2" fontId="20" fillId="0" borderId="19" xfId="2" applyNumberFormat="1" applyFont="1" applyBorder="1" applyAlignment="1">
      <alignment horizontal="left" vertical="top" shrinkToFit="1"/>
    </xf>
    <xf numFmtId="0" fontId="19" fillId="0" borderId="19" xfId="2" applyFont="1" applyBorder="1" applyAlignment="1">
      <alignment horizontal="left" vertical="top" wrapText="1"/>
    </xf>
    <xf numFmtId="0" fontId="19" fillId="0" borderId="18" xfId="2" applyFont="1" applyBorder="1" applyAlignment="1">
      <alignment horizontal="left" vertical="top" wrapText="1" indent="1"/>
    </xf>
    <xf numFmtId="0" fontId="19" fillId="0" borderId="20" xfId="2" applyFont="1" applyBorder="1" applyAlignment="1">
      <alignment horizontal="left" vertical="top" wrapText="1" indent="1"/>
    </xf>
    <xf numFmtId="0" fontId="19" fillId="3" borderId="18" xfId="2" applyFont="1" applyFill="1" applyBorder="1" applyAlignment="1">
      <alignment horizontal="left" vertical="top" wrapText="1"/>
    </xf>
    <xf numFmtId="0" fontId="19" fillId="3" borderId="19" xfId="2" applyFont="1" applyFill="1" applyBorder="1" applyAlignment="1">
      <alignment horizontal="left" vertical="top" wrapText="1"/>
    </xf>
    <xf numFmtId="0" fontId="19" fillId="3" borderId="20" xfId="2" applyFont="1" applyFill="1" applyBorder="1" applyAlignment="1">
      <alignment horizontal="left" vertical="top" wrapText="1"/>
    </xf>
    <xf numFmtId="0" fontId="19" fillId="0" borderId="18" xfId="2" applyFont="1" applyBorder="1" applyAlignment="1">
      <alignment horizontal="left" vertical="top" wrapText="1" indent="2"/>
    </xf>
    <xf numFmtId="0" fontId="19" fillId="0" borderId="19" xfId="2" applyFont="1" applyBorder="1" applyAlignment="1">
      <alignment horizontal="left" vertical="top" wrapText="1" indent="2"/>
    </xf>
    <xf numFmtId="0" fontId="19" fillId="0" borderId="20" xfId="2" applyFont="1" applyBorder="1" applyAlignment="1">
      <alignment horizontal="left" vertical="top" wrapText="1" indent="2"/>
    </xf>
    <xf numFmtId="0" fontId="10" fillId="0" borderId="18" xfId="2" applyBorder="1" applyAlignment="1">
      <alignment horizontal="left" vertical="top" wrapText="1" indent="2"/>
    </xf>
    <xf numFmtId="0" fontId="10" fillId="0" borderId="19" xfId="2" applyBorder="1" applyAlignment="1">
      <alignment horizontal="left" vertical="top" wrapText="1" indent="2"/>
    </xf>
    <xf numFmtId="0" fontId="10" fillId="0" borderId="20" xfId="2" applyBorder="1" applyAlignment="1">
      <alignment horizontal="left" vertical="top" wrapText="1" indent="2"/>
    </xf>
    <xf numFmtId="0" fontId="10" fillId="0" borderId="18" xfId="2" applyBorder="1" applyAlignment="1">
      <alignment horizontal="left" vertical="top" wrapText="1" indent="3"/>
    </xf>
    <xf numFmtId="0" fontId="10" fillId="0" borderId="19" xfId="2" applyBorder="1" applyAlignment="1">
      <alignment horizontal="left" vertical="top" wrapText="1" indent="3"/>
    </xf>
    <xf numFmtId="0" fontId="10" fillId="0" borderId="20" xfId="2" applyBorder="1" applyAlignment="1">
      <alignment horizontal="left" vertical="top" wrapText="1" indent="3"/>
    </xf>
    <xf numFmtId="0" fontId="19" fillId="0" borderId="18" xfId="2" applyFont="1" applyBorder="1" applyAlignment="1">
      <alignment horizontal="left" vertical="top" wrapText="1" indent="3"/>
    </xf>
    <xf numFmtId="0" fontId="19" fillId="0" borderId="19" xfId="2" applyFont="1" applyBorder="1" applyAlignment="1">
      <alignment horizontal="left" vertical="top" wrapText="1" indent="3"/>
    </xf>
    <xf numFmtId="0" fontId="19" fillId="0" borderId="20" xfId="2" applyFont="1" applyBorder="1" applyAlignment="1">
      <alignment horizontal="left" vertical="top" wrapText="1" indent="3"/>
    </xf>
    <xf numFmtId="0" fontId="19" fillId="0" borderId="19" xfId="2" applyFont="1" applyBorder="1" applyAlignment="1">
      <alignment horizontal="left" vertical="top" wrapText="1" indent="1"/>
    </xf>
    <xf numFmtId="1" fontId="20" fillId="0" borderId="18" xfId="2" applyNumberFormat="1" applyFont="1" applyBorder="1" applyAlignment="1">
      <alignment horizontal="center" vertical="top" shrinkToFit="1"/>
    </xf>
    <xf numFmtId="1" fontId="20" fillId="0" borderId="19" xfId="2" applyNumberFormat="1" applyFont="1" applyBorder="1" applyAlignment="1">
      <alignment horizontal="center" vertical="top" shrinkToFit="1"/>
    </xf>
    <xf numFmtId="1" fontId="20" fillId="0" borderId="20" xfId="2" applyNumberFormat="1" applyFont="1" applyBorder="1" applyAlignment="1">
      <alignment horizontal="center" vertical="top" shrinkToFit="1"/>
    </xf>
    <xf numFmtId="0" fontId="15" fillId="0" borderId="18" xfId="2" applyFont="1" applyBorder="1" applyAlignment="1">
      <alignment horizontal="left" vertical="top" wrapText="1"/>
    </xf>
    <xf numFmtId="0" fontId="15" fillId="0" borderId="20" xfId="2" applyFont="1" applyBorder="1" applyAlignment="1">
      <alignment horizontal="left" vertical="top" wrapText="1"/>
    </xf>
    <xf numFmtId="165" fontId="20" fillId="0" borderId="18" xfId="2" applyNumberFormat="1" applyFont="1" applyBorder="1" applyAlignment="1">
      <alignment horizontal="left" vertical="top" shrinkToFit="1"/>
    </xf>
    <xf numFmtId="165" fontId="20" fillId="0" borderId="19" xfId="2" applyNumberFormat="1" applyFont="1" applyBorder="1" applyAlignment="1">
      <alignment horizontal="left" vertical="top" shrinkToFit="1"/>
    </xf>
    <xf numFmtId="165" fontId="20" fillId="0" borderId="20" xfId="2" applyNumberFormat="1" applyFont="1" applyBorder="1" applyAlignment="1">
      <alignment horizontal="left" vertical="top" shrinkToFit="1"/>
    </xf>
    <xf numFmtId="0" fontId="10" fillId="0" borderId="24" xfId="2" applyBorder="1" applyAlignment="1">
      <alignment horizontal="center" vertical="top" wrapText="1"/>
    </xf>
    <xf numFmtId="0" fontId="10" fillId="0" borderId="26" xfId="2" applyBorder="1" applyAlignment="1">
      <alignment horizontal="center" vertical="top" wrapText="1"/>
    </xf>
    <xf numFmtId="0" fontId="10" fillId="0" borderId="25" xfId="2" applyBorder="1" applyAlignment="1">
      <alignment horizontal="center" vertical="top" wrapText="1"/>
    </xf>
    <xf numFmtId="0" fontId="10" fillId="0" borderId="27" xfId="2" applyBorder="1" applyAlignment="1">
      <alignment horizontal="center" vertical="top" wrapText="1"/>
    </xf>
    <xf numFmtId="0" fontId="10" fillId="0" borderId="0" xfId="2" applyAlignment="1">
      <alignment horizontal="center" vertical="top" wrapText="1"/>
    </xf>
    <xf numFmtId="0" fontId="10" fillId="0" borderId="28" xfId="2" applyBorder="1" applyAlignment="1">
      <alignment horizontal="center" vertical="top" wrapText="1"/>
    </xf>
    <xf numFmtId="0" fontId="10" fillId="0" borderId="29" xfId="2" applyBorder="1" applyAlignment="1">
      <alignment horizontal="center" vertical="top" wrapText="1"/>
    </xf>
    <xf numFmtId="0" fontId="10" fillId="0" borderId="16" xfId="2" applyBorder="1" applyAlignment="1">
      <alignment horizontal="center" vertical="top" wrapText="1"/>
    </xf>
    <xf numFmtId="0" fontId="10" fillId="0" borderId="17" xfId="2" applyBorder="1" applyAlignment="1">
      <alignment horizontal="center" vertical="top" wrapText="1"/>
    </xf>
    <xf numFmtId="0" fontId="19" fillId="0" borderId="24" xfId="2" applyFont="1" applyBorder="1" applyAlignment="1">
      <alignment horizontal="left" vertical="top" wrapText="1" indent="1"/>
    </xf>
    <xf numFmtId="0" fontId="19" fillId="0" borderId="26" xfId="2" applyFont="1" applyBorder="1" applyAlignment="1">
      <alignment horizontal="left" vertical="top" wrapText="1" indent="1"/>
    </xf>
    <xf numFmtId="0" fontId="19" fillId="0" borderId="25" xfId="2" applyFont="1" applyBorder="1" applyAlignment="1">
      <alignment horizontal="left" vertical="top" wrapText="1" indent="1"/>
    </xf>
    <xf numFmtId="0" fontId="19" fillId="0" borderId="27" xfId="2" applyFont="1" applyBorder="1" applyAlignment="1">
      <alignment horizontal="left" vertical="top" wrapText="1" indent="1"/>
    </xf>
    <xf numFmtId="0" fontId="19" fillId="0" borderId="0" xfId="2" applyFont="1" applyAlignment="1">
      <alignment horizontal="left" vertical="top" wrapText="1" indent="1"/>
    </xf>
    <xf numFmtId="0" fontId="19" fillId="0" borderId="28" xfId="2" applyFont="1" applyBorder="1" applyAlignment="1">
      <alignment horizontal="left" vertical="top" wrapText="1" indent="1"/>
    </xf>
    <xf numFmtId="0" fontId="19" fillId="0" borderId="29" xfId="2" applyFont="1" applyBorder="1" applyAlignment="1">
      <alignment horizontal="left" vertical="top" wrapText="1" indent="1"/>
    </xf>
    <xf numFmtId="0" fontId="19" fillId="0" borderId="16" xfId="2" applyFont="1" applyBorder="1" applyAlignment="1">
      <alignment horizontal="left" vertical="top" wrapText="1" indent="1"/>
    </xf>
    <xf numFmtId="0" fontId="19" fillId="0" borderId="17" xfId="2" applyFont="1" applyBorder="1" applyAlignment="1">
      <alignment horizontal="left" vertical="top" wrapText="1" indent="1"/>
    </xf>
    <xf numFmtId="0" fontId="10" fillId="0" borderId="0" xfId="2" applyAlignment="1">
      <alignment horizontal="left" wrapText="1"/>
    </xf>
    <xf numFmtId="0" fontId="19" fillId="0" borderId="18" xfId="2" applyFont="1" applyBorder="1" applyAlignment="1">
      <alignment horizontal="center" vertical="top" wrapText="1"/>
    </xf>
    <xf numFmtId="0" fontId="19" fillId="0" borderId="19" xfId="2" applyFont="1" applyBorder="1" applyAlignment="1">
      <alignment horizontal="center" vertical="top" wrapText="1"/>
    </xf>
    <xf numFmtId="0" fontId="19" fillId="0" borderId="20" xfId="2" applyFont="1" applyBorder="1" applyAlignment="1">
      <alignment horizontal="center" vertical="top" wrapText="1"/>
    </xf>
    <xf numFmtId="0" fontId="19" fillId="0" borderId="24" xfId="2" applyFont="1" applyBorder="1" applyAlignment="1">
      <alignment horizontal="left" vertical="top" wrapText="1"/>
    </xf>
    <xf numFmtId="0" fontId="19" fillId="0" borderId="26" xfId="2" applyFont="1" applyBorder="1" applyAlignment="1">
      <alignment horizontal="left" vertical="top" wrapText="1"/>
    </xf>
    <xf numFmtId="0" fontId="19" fillId="0" borderId="25" xfId="2" applyFont="1" applyBorder="1" applyAlignment="1">
      <alignment horizontal="left" vertical="top" wrapText="1"/>
    </xf>
    <xf numFmtId="0" fontId="19" fillId="0" borderId="27" xfId="2" applyFont="1" applyBorder="1" applyAlignment="1">
      <alignment horizontal="left" vertical="top" wrapText="1"/>
    </xf>
    <xf numFmtId="0" fontId="19" fillId="0" borderId="0" xfId="2" applyFont="1" applyAlignment="1">
      <alignment horizontal="left" vertical="top" wrapText="1"/>
    </xf>
    <xf numFmtId="0" fontId="19" fillId="0" borderId="28" xfId="2" applyFont="1" applyBorder="1" applyAlignment="1">
      <alignment horizontal="left" vertical="top" wrapText="1"/>
    </xf>
    <xf numFmtId="0" fontId="19" fillId="0" borderId="29" xfId="2" applyFont="1" applyBorder="1" applyAlignment="1">
      <alignment horizontal="left" vertical="top" wrapText="1"/>
    </xf>
    <xf numFmtId="0" fontId="19" fillId="0" borderId="16" xfId="2" applyFont="1" applyBorder="1" applyAlignment="1">
      <alignment horizontal="left" vertical="top" wrapText="1"/>
    </xf>
    <xf numFmtId="0" fontId="19" fillId="0" borderId="17" xfId="2" applyFont="1" applyBorder="1" applyAlignment="1">
      <alignment horizontal="left" vertical="top" wrapText="1"/>
    </xf>
    <xf numFmtId="0" fontId="19" fillId="0" borderId="24" xfId="2" applyFont="1" applyBorder="1" applyAlignment="1">
      <alignment horizontal="center" vertical="top" wrapText="1"/>
    </xf>
    <xf numFmtId="0" fontId="19" fillId="0" borderId="26" xfId="2" applyFont="1" applyBorder="1" applyAlignment="1">
      <alignment horizontal="center" vertical="top" wrapText="1"/>
    </xf>
    <xf numFmtId="0" fontId="19" fillId="0" borderId="25" xfId="2" applyFont="1" applyBorder="1" applyAlignment="1">
      <alignment horizontal="center" vertical="top" wrapText="1"/>
    </xf>
    <xf numFmtId="0" fontId="19" fillId="0" borderId="27" xfId="2" applyFont="1" applyBorder="1" applyAlignment="1">
      <alignment horizontal="center" vertical="top" wrapText="1"/>
    </xf>
    <xf numFmtId="0" fontId="19" fillId="0" borderId="0" xfId="2" applyFont="1" applyAlignment="1">
      <alignment horizontal="center" vertical="top" wrapText="1"/>
    </xf>
    <xf numFmtId="0" fontId="19" fillId="0" borderId="28" xfId="2" applyFont="1" applyBorder="1" applyAlignment="1">
      <alignment horizontal="center" vertical="top" wrapText="1"/>
    </xf>
    <xf numFmtId="0" fontId="19" fillId="0" borderId="29" xfId="2" applyFont="1" applyBorder="1" applyAlignment="1">
      <alignment horizontal="center" vertical="top" wrapText="1"/>
    </xf>
    <xf numFmtId="0" fontId="19" fillId="0" borderId="16" xfId="2" applyFont="1" applyBorder="1" applyAlignment="1">
      <alignment horizontal="center" vertical="top" wrapText="1"/>
    </xf>
    <xf numFmtId="0" fontId="19" fillId="0" borderId="17" xfId="2" applyFont="1" applyBorder="1" applyAlignment="1">
      <alignment horizontal="center" vertical="top" wrapText="1"/>
    </xf>
    <xf numFmtId="0" fontId="13" fillId="0" borderId="18" xfId="2" applyFont="1" applyBorder="1" applyAlignment="1">
      <alignment horizontal="left" vertical="top" wrapText="1" indent="5"/>
    </xf>
    <xf numFmtId="0" fontId="13" fillId="0" borderId="19" xfId="2" applyFont="1" applyBorder="1" applyAlignment="1">
      <alignment horizontal="left" vertical="top" wrapText="1" indent="5"/>
    </xf>
    <xf numFmtId="0" fontId="13" fillId="0" borderId="20" xfId="2" applyFont="1" applyBorder="1" applyAlignment="1">
      <alignment horizontal="left" vertical="top" wrapText="1" indent="5"/>
    </xf>
    <xf numFmtId="1" fontId="12" fillId="0" borderId="18" xfId="2" applyNumberFormat="1" applyFont="1" applyBorder="1" applyAlignment="1">
      <alignment horizontal="left" vertical="top" shrinkToFit="1"/>
    </xf>
    <xf numFmtId="1" fontId="12" fillId="0" borderId="19" xfId="2" applyNumberFormat="1" applyFont="1" applyBorder="1" applyAlignment="1">
      <alignment horizontal="left" vertical="top" shrinkToFit="1"/>
    </xf>
    <xf numFmtId="1" fontId="12" fillId="0" borderId="20" xfId="2" applyNumberFormat="1" applyFont="1" applyBorder="1" applyAlignment="1">
      <alignment horizontal="left" vertical="top" shrinkToFit="1"/>
    </xf>
    <xf numFmtId="0" fontId="13" fillId="0" borderId="18" xfId="2" applyFont="1" applyBorder="1" applyAlignment="1">
      <alignment horizontal="left" vertical="center" wrapText="1"/>
    </xf>
    <xf numFmtId="0" fontId="13" fillId="0" borderId="19" xfId="2" applyFont="1" applyBorder="1" applyAlignment="1">
      <alignment horizontal="left" vertical="center" wrapText="1"/>
    </xf>
    <xf numFmtId="0" fontId="13" fillId="0" borderId="20" xfId="2" applyFont="1" applyBorder="1" applyAlignment="1">
      <alignment horizontal="left" vertical="center" wrapText="1"/>
    </xf>
    <xf numFmtId="0" fontId="11" fillId="0" borderId="18" xfId="2" applyFont="1" applyBorder="1" applyAlignment="1">
      <alignment horizontal="left" vertical="center" wrapText="1"/>
    </xf>
    <xf numFmtId="0" fontId="11" fillId="0" borderId="19" xfId="2" applyFont="1" applyBorder="1" applyAlignment="1">
      <alignment horizontal="left" vertical="center" wrapText="1"/>
    </xf>
    <xf numFmtId="0" fontId="11" fillId="0" borderId="20" xfId="2" applyFont="1" applyBorder="1" applyAlignment="1">
      <alignment horizontal="left" vertical="center" wrapText="1"/>
    </xf>
    <xf numFmtId="0" fontId="11" fillId="7" borderId="18" xfId="2" applyFont="1" applyFill="1" applyBorder="1" applyAlignment="1">
      <alignment horizontal="left" vertical="top" wrapText="1"/>
    </xf>
    <xf numFmtId="0" fontId="11" fillId="7" borderId="19" xfId="2" applyFont="1" applyFill="1" applyBorder="1" applyAlignment="1">
      <alignment horizontal="left" vertical="top" wrapText="1"/>
    </xf>
    <xf numFmtId="0" fontId="11" fillId="7" borderId="20" xfId="2" applyFont="1" applyFill="1" applyBorder="1" applyAlignment="1">
      <alignment horizontal="left" vertical="top" wrapText="1"/>
    </xf>
    <xf numFmtId="0" fontId="11" fillId="7" borderId="18" xfId="2" applyFont="1" applyFill="1" applyBorder="1" applyAlignment="1">
      <alignment horizontal="left" vertical="top" wrapText="1" indent="1"/>
    </xf>
    <xf numFmtId="0" fontId="11" fillId="7" borderId="19" xfId="2" applyFont="1" applyFill="1" applyBorder="1" applyAlignment="1">
      <alignment horizontal="left" vertical="top" wrapText="1" indent="1"/>
    </xf>
    <xf numFmtId="0" fontId="11" fillId="7" borderId="20" xfId="2" applyFont="1" applyFill="1" applyBorder="1" applyAlignment="1">
      <alignment horizontal="left" vertical="top" wrapText="1" indent="1"/>
    </xf>
    <xf numFmtId="0" fontId="10" fillId="7" borderId="18" xfId="2" applyFill="1" applyBorder="1" applyAlignment="1">
      <alignment horizontal="left" vertical="center" wrapText="1"/>
    </xf>
    <xf numFmtId="0" fontId="10" fillId="7" borderId="19" xfId="2" applyFill="1" applyBorder="1" applyAlignment="1">
      <alignment horizontal="left" vertical="center" wrapText="1"/>
    </xf>
    <xf numFmtId="0" fontId="10" fillId="7" borderId="20" xfId="2" applyFill="1" applyBorder="1" applyAlignment="1">
      <alignment horizontal="left" vertical="center" wrapText="1"/>
    </xf>
    <xf numFmtId="0" fontId="13" fillId="7" borderId="18" xfId="2" applyFont="1" applyFill="1" applyBorder="1" applyAlignment="1">
      <alignment horizontal="left" vertical="top" wrapText="1"/>
    </xf>
    <xf numFmtId="0" fontId="13" fillId="7" borderId="19" xfId="2" applyFont="1" applyFill="1" applyBorder="1" applyAlignment="1">
      <alignment horizontal="left" vertical="top" wrapText="1"/>
    </xf>
    <xf numFmtId="0" fontId="13" fillId="7" borderId="20" xfId="2" applyFont="1" applyFill="1" applyBorder="1" applyAlignment="1">
      <alignment horizontal="left" vertical="top" wrapText="1"/>
    </xf>
    <xf numFmtId="0" fontId="10" fillId="0" borderId="16" xfId="2" applyBorder="1" applyAlignment="1">
      <alignment horizontal="left" vertical="center" wrapText="1"/>
    </xf>
    <xf numFmtId="0" fontId="10" fillId="0" borderId="17" xfId="2" applyBorder="1" applyAlignment="1">
      <alignment horizontal="left" vertical="center" wrapText="1"/>
    </xf>
    <xf numFmtId="0" fontId="11" fillId="0" borderId="18" xfId="2" applyFont="1" applyBorder="1" applyAlignment="1">
      <alignment horizontal="left" vertical="top" wrapText="1"/>
    </xf>
    <xf numFmtId="0" fontId="11" fillId="0" borderId="19" xfId="2" applyFont="1" applyBorder="1" applyAlignment="1">
      <alignment horizontal="left" vertical="top" wrapText="1"/>
    </xf>
    <xf numFmtId="0" fontId="11" fillId="0" borderId="20" xfId="2" applyFont="1" applyBorder="1" applyAlignment="1">
      <alignment horizontal="left" vertical="top" wrapText="1"/>
    </xf>
    <xf numFmtId="164" fontId="12" fillId="0" borderId="18" xfId="2" applyNumberFormat="1" applyFont="1" applyBorder="1" applyAlignment="1">
      <alignment horizontal="left" vertical="center" shrinkToFit="1"/>
    </xf>
    <xf numFmtId="164" fontId="12" fillId="0" borderId="19" xfId="2" applyNumberFormat="1" applyFont="1" applyBorder="1" applyAlignment="1">
      <alignment horizontal="left" vertical="center" shrinkToFit="1"/>
    </xf>
    <xf numFmtId="164" fontId="12" fillId="0" borderId="20" xfId="2" applyNumberFormat="1" applyFont="1" applyBorder="1" applyAlignment="1">
      <alignment horizontal="left" vertical="center" shrinkToFit="1"/>
    </xf>
    <xf numFmtId="0" fontId="10" fillId="0" borderId="18" xfId="2" applyBorder="1" applyAlignment="1">
      <alignment horizontal="left" vertical="top" wrapText="1" indent="6"/>
    </xf>
    <xf numFmtId="0" fontId="10" fillId="0" borderId="19" xfId="2" applyBorder="1" applyAlignment="1">
      <alignment horizontal="left" vertical="top" wrapText="1" indent="6"/>
    </xf>
    <xf numFmtId="0" fontId="10" fillId="0" borderId="20" xfId="2" applyBorder="1" applyAlignment="1">
      <alignment horizontal="left" vertical="top" wrapText="1" indent="6"/>
    </xf>
    <xf numFmtId="0" fontId="4" fillId="5" borderId="1" xfId="1" applyFont="1" applyFill="1" applyBorder="1" applyAlignment="1">
      <alignment horizontal="left"/>
    </xf>
    <xf numFmtId="0" fontId="4" fillId="5" borderId="2" xfId="1" applyFont="1" applyFill="1" applyBorder="1" applyAlignment="1">
      <alignment horizontal="left"/>
    </xf>
    <xf numFmtId="0" fontId="4" fillId="5" borderId="3" xfId="1" applyFont="1" applyFill="1" applyBorder="1" applyAlignment="1">
      <alignment horizontal="left"/>
    </xf>
    <xf numFmtId="0" fontId="4" fillId="5" borderId="7" xfId="0" applyFont="1" applyFill="1" applyBorder="1" applyAlignment="1">
      <alignment horizontal="left"/>
    </xf>
    <xf numFmtId="0" fontId="5" fillId="5" borderId="1" xfId="1" applyFont="1" applyFill="1" applyBorder="1" applyAlignment="1">
      <alignment horizontal="center" vertical="center"/>
    </xf>
    <xf numFmtId="0" fontId="5" fillId="5" borderId="3" xfId="0" applyFont="1" applyFill="1" applyBorder="1" applyAlignment="1">
      <alignment horizontal="center" vertical="center"/>
    </xf>
    <xf numFmtId="0" fontId="4" fillId="5" borderId="7" xfId="1" applyFont="1" applyFill="1" applyBorder="1" applyAlignment="1">
      <alignment horizontal="center" vertical="center"/>
    </xf>
    <xf numFmtId="0" fontId="4" fillId="5" borderId="1" xfId="1" applyFont="1" applyFill="1" applyBorder="1" applyAlignment="1">
      <alignment horizontal="center" vertical="center"/>
    </xf>
    <xf numFmtId="0" fontId="4" fillId="5" borderId="3" xfId="1" applyFont="1" applyFill="1" applyBorder="1" applyAlignment="1">
      <alignment horizontal="center" vertical="center"/>
    </xf>
    <xf numFmtId="0" fontId="5" fillId="5" borderId="7" xfId="1" applyFont="1" applyFill="1" applyBorder="1" applyAlignment="1">
      <alignment horizontal="center" vertical="center" wrapText="1"/>
    </xf>
    <xf numFmtId="0" fontId="5" fillId="5" borderId="3" xfId="1" applyFont="1" applyFill="1" applyBorder="1" applyAlignment="1">
      <alignment horizontal="center" vertical="center"/>
    </xf>
    <xf numFmtId="0" fontId="4" fillId="5" borderId="7" xfId="1" applyFont="1" applyFill="1" applyBorder="1" applyAlignment="1">
      <alignment horizontal="left"/>
    </xf>
    <xf numFmtId="0" fontId="5" fillId="5" borderId="7" xfId="1" applyFont="1" applyFill="1" applyBorder="1" applyAlignment="1">
      <alignment horizontal="center" vertical="center"/>
    </xf>
    <xf numFmtId="0" fontId="5" fillId="5" borderId="5" xfId="1" applyFont="1" applyFill="1" applyBorder="1" applyAlignment="1">
      <alignment horizontal="center" vertical="center" wrapText="1"/>
    </xf>
    <xf numFmtId="0" fontId="5" fillId="5" borderId="5" xfId="1" applyFont="1" applyFill="1" applyBorder="1" applyAlignment="1">
      <alignment horizontal="center" vertical="center"/>
    </xf>
    <xf numFmtId="0" fontId="5" fillId="5" borderId="4" xfId="1" applyFont="1" applyFill="1" applyBorder="1" applyAlignment="1">
      <alignment horizontal="center" vertical="center"/>
    </xf>
    <xf numFmtId="0" fontId="5" fillId="5" borderId="6" xfId="1" applyFont="1" applyFill="1" applyBorder="1" applyAlignment="1">
      <alignment horizontal="center" vertical="center"/>
    </xf>
    <xf numFmtId="0" fontId="5" fillId="5" borderId="8" xfId="1" applyFont="1" applyFill="1" applyBorder="1" applyAlignment="1">
      <alignment horizontal="center" vertical="center"/>
    </xf>
    <xf numFmtId="0" fontId="5" fillId="5" borderId="9" xfId="1" applyFont="1" applyFill="1" applyBorder="1" applyAlignment="1">
      <alignment horizontal="center" vertical="center"/>
    </xf>
    <xf numFmtId="0" fontId="4" fillId="5" borderId="5" xfId="1" applyFont="1" applyFill="1" applyBorder="1" applyAlignment="1">
      <alignment horizontal="center" vertical="center"/>
    </xf>
    <xf numFmtId="0" fontId="5" fillId="5" borderId="7" xfId="1" applyFont="1" applyFill="1" applyBorder="1" applyAlignment="1">
      <alignment horizontal="center"/>
    </xf>
    <xf numFmtId="0" fontId="5" fillId="0" borderId="13" xfId="0"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1" xfId="1" applyFont="1" applyFill="1" applyBorder="1" applyAlignment="1">
      <alignment horizontal="left" vertical="center"/>
    </xf>
    <xf numFmtId="0" fontId="5" fillId="0" borderId="2" xfId="1" applyFont="1" applyFill="1" applyBorder="1" applyAlignment="1">
      <alignment horizontal="left" vertical="center"/>
    </xf>
    <xf numFmtId="0" fontId="5" fillId="0" borderId="3" xfId="1" applyFont="1" applyFill="1" applyBorder="1" applyAlignment="1">
      <alignment horizontal="left" vertical="center"/>
    </xf>
    <xf numFmtId="0" fontId="4" fillId="0" borderId="1" xfId="1" applyFont="1" applyFill="1" applyBorder="1" applyAlignment="1">
      <alignment horizontal="right"/>
    </xf>
    <xf numFmtId="0" fontId="4" fillId="0" borderId="2" xfId="1" applyFont="1" applyFill="1" applyBorder="1" applyAlignment="1">
      <alignment horizontal="right"/>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2" fillId="0" borderId="0" xfId="0" applyFont="1" applyAlignment="1">
      <alignment horizontal="center"/>
    </xf>
    <xf numFmtId="0" fontId="2" fillId="0" borderId="0" xfId="0" applyFont="1" applyAlignment="1">
      <alignment horizontal="right"/>
    </xf>
    <xf numFmtId="0" fontId="2" fillId="0" borderId="0" xfId="0" applyFont="1" applyAlignment="1">
      <alignment horizontal="left"/>
    </xf>
    <xf numFmtId="0" fontId="5" fillId="0" borderId="4" xfId="1" applyFont="1" applyFill="1" applyBorder="1" applyAlignment="1">
      <alignment horizontal="left" vertical="center"/>
    </xf>
    <xf numFmtId="0" fontId="5" fillId="0" borderId="0" xfId="1" applyFont="1" applyFill="1" applyBorder="1" applyAlignment="1">
      <alignment horizontal="left" vertical="center"/>
    </xf>
    <xf numFmtId="0" fontId="5" fillId="0" borderId="6" xfId="1" applyFont="1" applyFill="1" applyBorder="1" applyAlignment="1">
      <alignment horizontal="left" vertical="center"/>
    </xf>
    <xf numFmtId="0" fontId="5" fillId="0" borderId="8" xfId="1" applyFont="1" applyFill="1" applyBorder="1" applyAlignment="1">
      <alignment horizontal="left" vertical="center"/>
    </xf>
    <xf numFmtId="0" fontId="5" fillId="0" borderId="15" xfId="1" applyFont="1" applyFill="1" applyBorder="1" applyAlignment="1">
      <alignment horizontal="left" vertical="center"/>
    </xf>
    <xf numFmtId="0" fontId="5" fillId="0" borderId="9" xfId="1" applyFont="1" applyFill="1" applyBorder="1" applyAlignment="1">
      <alignment horizontal="left" vertical="center"/>
    </xf>
    <xf numFmtId="0" fontId="5" fillId="0" borderId="13" xfId="1" applyFont="1" applyFill="1" applyBorder="1" applyAlignment="1">
      <alignment horizontal="center" vertical="center"/>
    </xf>
    <xf numFmtId="0" fontId="5" fillId="0" borderId="14" xfId="1" applyFont="1" applyFill="1" applyBorder="1" applyAlignment="1">
      <alignment horizontal="center" vertical="center"/>
    </xf>
    <xf numFmtId="0" fontId="5" fillId="0" borderId="3" xfId="0" applyFont="1" applyBorder="1" applyAlignment="1">
      <alignment horizontal="center" vertical="center"/>
    </xf>
    <xf numFmtId="0" fontId="5" fillId="0" borderId="7" xfId="1" applyFont="1" applyFill="1" applyBorder="1" applyAlignment="1">
      <alignment horizontal="center"/>
    </xf>
  </cellXfs>
  <cellStyles count="3">
    <cellStyle name="Neutral 2" xfId="1" xr:uid="{F3B3B431-0635-4D80-AC15-A773A0D1C7F2}"/>
    <cellStyle name="Normal" xfId="0" builtinId="0"/>
    <cellStyle name="Normal 2" xfId="2" xr:uid="{7CE5FCF0-E64B-4D8B-82C7-94CACAA1F6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openxmlformats.org/officeDocument/2006/relationships/theme" Target="theme/theme1.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externalLink" Target="externalLinks/externalLink18.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externalLink" Target="externalLinks/externalLink1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externalLink" Target="externalLinks/externalLink16.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openxmlformats.org/officeDocument/2006/relationships/externalLink" Target="externalLinks/externalLink19.xml"/><Relationship Id="rId46" Type="http://schemas.openxmlformats.org/officeDocument/2006/relationships/customXml" Target="../customXml/item4.xml"/><Relationship Id="rId20" Type="http://schemas.openxmlformats.org/officeDocument/2006/relationships/externalLink" Target="externalLinks/externalLink1.xml"/><Relationship Id="rId41"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80010</xdr:colOff>
      <xdr:row>1</xdr:row>
      <xdr:rowOff>68579</xdr:rowOff>
    </xdr:from>
    <xdr:ext cx="347472" cy="347472"/>
    <xdr:pic>
      <xdr:nvPicPr>
        <xdr:cNvPr id="2" name="image1.jpeg">
          <a:extLst>
            <a:ext uri="{FF2B5EF4-FFF2-40B4-BE49-F238E27FC236}">
              <a16:creationId xmlns:a16="http://schemas.microsoft.com/office/drawing/2014/main" id="{C3F56AB3-7E39-4D6B-A502-6B7C4C5A70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6685" y="354329"/>
          <a:ext cx="347472" cy="347472"/>
        </a:xfrm>
        <a:prstGeom prst="rect">
          <a:avLst/>
        </a:prstGeom>
      </xdr:spPr>
    </xdr:pic>
    <xdr:clientData/>
  </xdr:oneCellAnchor>
  <xdr:oneCellAnchor>
    <xdr:from>
      <xdr:col>0</xdr:col>
      <xdr:colOff>40005</xdr:colOff>
      <xdr:row>103</xdr:row>
      <xdr:rowOff>140971</xdr:rowOff>
    </xdr:from>
    <xdr:ext cx="6710680" cy="0"/>
    <xdr:sp macro="" textlink="">
      <xdr:nvSpPr>
        <xdr:cNvPr id="3" name="Shape 3">
          <a:extLst>
            <a:ext uri="{FF2B5EF4-FFF2-40B4-BE49-F238E27FC236}">
              <a16:creationId xmlns:a16="http://schemas.microsoft.com/office/drawing/2014/main" id="{514FA5D7-8101-4EA9-A15C-28930F2D492D}"/>
            </a:ext>
          </a:extLst>
        </xdr:cNvPr>
        <xdr:cNvSpPr/>
      </xdr:nvSpPr>
      <xdr:spPr>
        <a:xfrm>
          <a:off x="40005" y="27982546"/>
          <a:ext cx="6710680" cy="0"/>
        </a:xfrm>
        <a:custGeom>
          <a:avLst/>
          <a:gdLst/>
          <a:ahLst/>
          <a:cxnLst/>
          <a:rect l="0" t="0" r="0" b="0"/>
          <a:pathLst>
            <a:path w="6710680">
              <a:moveTo>
                <a:pt x="0" y="0"/>
              </a:moveTo>
              <a:lnTo>
                <a:pt x="6710680" y="0"/>
              </a:lnTo>
            </a:path>
          </a:pathLst>
        </a:custGeom>
        <a:ln w="3175">
          <a:solidFill>
            <a:srgbClr val="000000"/>
          </a:solidFill>
        </a:ln>
      </xdr:spPr>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25%20Distribution%20Annual%20Report.xlsm" TargetMode="External"/><Relationship Id="rId1" Type="http://schemas.openxmlformats.org/officeDocument/2006/relationships/externalLinkPath" Target="2025%20Distribution%20Annual%20Report.xlsm"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16%20Annual%20Dist%20Reports.xlsx" TargetMode="External"/><Relationship Id="rId1" Type="http://schemas.openxmlformats.org/officeDocument/2006/relationships/externalLinkPath" Target="2016%20Annual%20Dist%20Reports.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15%20Annual%20Dist%20Reports.xlsx" TargetMode="External"/><Relationship Id="rId1" Type="http://schemas.openxmlformats.org/officeDocument/2006/relationships/externalLinkPath" Target="2015%20Annual%20Dist%20Reports.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14%20Annual%20Dist%20Reports.xlsx" TargetMode="External"/><Relationship Id="rId1" Type="http://schemas.openxmlformats.org/officeDocument/2006/relationships/externalLinkPath" Target="2014%20Annual%20Dist%20Reports.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13%20Annual%20Dist%20Reports.xlsx" TargetMode="External"/><Relationship Id="rId1" Type="http://schemas.openxmlformats.org/officeDocument/2006/relationships/externalLinkPath" Target="2013%20Annual%20Dist%20Reports.xlsx"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12%20Annual%20Dist%20Reports.xlsx" TargetMode="External"/><Relationship Id="rId1" Type="http://schemas.openxmlformats.org/officeDocument/2006/relationships/externalLinkPath" Target="2012%20Annual%20Dist%20Reports.xlsx"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11%20Annual%20Dist%20Reports.xlsx" TargetMode="External"/><Relationship Id="rId1" Type="http://schemas.openxmlformats.org/officeDocument/2006/relationships/externalLinkPath" Target="2011%20Annual%20Dist%20Reports.xlsx"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10%20Annual%20Dist%20Reports.xlsx" TargetMode="External"/><Relationship Id="rId1" Type="http://schemas.openxmlformats.org/officeDocument/2006/relationships/externalLinkPath" Target="2010%20Annual%20Dist%20Reports.xlsx"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09%20Annual%20Dist%20Reports.xlsx" TargetMode="External"/><Relationship Id="rId1" Type="http://schemas.openxmlformats.org/officeDocument/2006/relationships/externalLinkPath" Target="2009%20Annual%20Dist%20Reports.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08%20Annual%20Dist%20Reports.xlsx" TargetMode="External"/><Relationship Id="rId1" Type="http://schemas.openxmlformats.org/officeDocument/2006/relationships/externalLinkPath" Target="2008%20Annual%20Dist%20Reports.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07%20Annual%20Dist%20Reports.xlsx" TargetMode="External"/><Relationship Id="rId1" Type="http://schemas.openxmlformats.org/officeDocument/2006/relationships/externalLinkPath" Target="2007%20Annual%20Dist%20Report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23%20Annual%20Distribution%20Report.xlsx" TargetMode="External"/><Relationship Id="rId1" Type="http://schemas.openxmlformats.org/officeDocument/2006/relationships/externalLinkPath" Target="2023%20Annual%20Distribution%20Report.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22%20Annual%20Distribution%20Report.xlsx" TargetMode="External"/><Relationship Id="rId1" Type="http://schemas.openxmlformats.org/officeDocument/2006/relationships/externalLinkPath" Target="2022%20Annual%20Distribution%20Report.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24%20Distribution%20Annual%20Report.xlsm" TargetMode="External"/><Relationship Id="rId1" Type="http://schemas.openxmlformats.org/officeDocument/2006/relationships/externalLinkPath" Target="2024%20Distribution%20Annual%20Report.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21%20Annual%20Dist%20Reports.xlsx" TargetMode="External"/><Relationship Id="rId1" Type="http://schemas.openxmlformats.org/officeDocument/2006/relationships/externalLinkPath" Target="2021%20Annual%20Dist%20Reports.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20%20Annual%20Dist%20Reports.xlsx" TargetMode="External"/><Relationship Id="rId1" Type="http://schemas.openxmlformats.org/officeDocument/2006/relationships/externalLinkPath" Target="2020%20Annual%20Dist%20Reports.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19%20Annual%20Dist%20Reports.xlsx" TargetMode="External"/><Relationship Id="rId1" Type="http://schemas.openxmlformats.org/officeDocument/2006/relationships/externalLinkPath" Target="2019%20Annual%20Dist%20Reports.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18%20Annual%20Dist%20Reports.xlsx" TargetMode="External"/><Relationship Id="rId1" Type="http://schemas.openxmlformats.org/officeDocument/2006/relationships/externalLinkPath" Target="2018%20Annual%20Dist%20Reports.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G:\ENERGY\Access%20Databases\Pipeline%20Safety\Reports\Distribution%20Annual%20Reports%20Summary\By%20year\2017%20Annual%20Dist%20Reports.xlsx" TargetMode="External"/><Relationship Id="rId1" Type="http://schemas.openxmlformats.org/officeDocument/2006/relationships/externalLinkPath" Target="2017%20Annual%20Dist%20Repor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idwest"/>
      <sheetName val="NSP"/>
      <sheetName val="St. Croix"/>
      <sheetName val="SWL&amp;P"/>
      <sheetName val="WEPCO"/>
      <sheetName val="Wisconsin Gas"/>
      <sheetName val="WPSC"/>
      <sheetName val="Operator Comparison 2025"/>
      <sheetName val="All"/>
      <sheetName val="Website Repor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9">
          <cell r="C29">
            <v>0.1</v>
          </cell>
          <cell r="E29">
            <v>1</v>
          </cell>
          <cell r="G29">
            <v>0.3</v>
          </cell>
          <cell r="J29">
            <v>10936.048999999999</v>
          </cell>
          <cell r="O29">
            <v>31621.097000000002</v>
          </cell>
          <cell r="R29">
            <v>0</v>
          </cell>
          <cell r="W29">
            <v>0</v>
          </cell>
          <cell r="Y29">
            <v>0</v>
          </cell>
          <cell r="AB29">
            <v>1.1000000000000001</v>
          </cell>
          <cell r="AE29">
            <v>0</v>
          </cell>
        </row>
        <row r="30">
          <cell r="C30">
            <v>0</v>
          </cell>
          <cell r="E30">
            <v>295</v>
          </cell>
          <cell r="G30">
            <v>2</v>
          </cell>
          <cell r="J30">
            <v>192722</v>
          </cell>
          <cell r="O30">
            <v>1555623</v>
          </cell>
          <cell r="R30">
            <v>0</v>
          </cell>
          <cell r="W30">
            <v>0</v>
          </cell>
          <cell r="Y30">
            <v>7167</v>
          </cell>
          <cell r="AB30">
            <v>1622</v>
          </cell>
          <cell r="AE30">
            <v>0</v>
          </cell>
        </row>
        <row r="33">
          <cell r="D33">
            <v>1.4</v>
          </cell>
          <cell r="G33">
            <v>4334.9480000000003</v>
          </cell>
          <cell r="L33">
            <v>3300.0509999999999</v>
          </cell>
          <cell r="T33">
            <v>2542.1790000000001</v>
          </cell>
          <cell r="X33">
            <v>556.55999999999995</v>
          </cell>
          <cell r="AC33">
            <v>206.95</v>
          </cell>
        </row>
        <row r="34">
          <cell r="D34">
            <v>0</v>
          </cell>
          <cell r="G34">
            <v>0</v>
          </cell>
          <cell r="L34">
            <v>0</v>
          </cell>
          <cell r="T34">
            <v>0</v>
          </cell>
          <cell r="X34">
            <v>0</v>
          </cell>
          <cell r="AC34">
            <v>0</v>
          </cell>
        </row>
        <row r="35">
          <cell r="D35">
            <v>0</v>
          </cell>
          <cell r="G35">
            <v>0</v>
          </cell>
          <cell r="L35">
            <v>0</v>
          </cell>
          <cell r="T35">
            <v>0</v>
          </cell>
          <cell r="X35">
            <v>0</v>
          </cell>
          <cell r="AC35">
            <v>0</v>
          </cell>
        </row>
        <row r="36">
          <cell r="D36">
            <v>0</v>
          </cell>
          <cell r="G36">
            <v>0</v>
          </cell>
          <cell r="L36">
            <v>0</v>
          </cell>
          <cell r="T36">
            <v>0</v>
          </cell>
          <cell r="X36">
            <v>0</v>
          </cell>
          <cell r="AC36">
            <v>0</v>
          </cell>
        </row>
        <row r="37">
          <cell r="D37">
            <v>0</v>
          </cell>
          <cell r="G37">
            <v>0</v>
          </cell>
          <cell r="L37">
            <v>0</v>
          </cell>
          <cell r="T37">
            <v>0</v>
          </cell>
          <cell r="X37">
            <v>0</v>
          </cell>
          <cell r="AC37">
            <v>0</v>
          </cell>
        </row>
        <row r="38">
          <cell r="D38">
            <v>1</v>
          </cell>
          <cell r="G38">
            <v>21611.206999999999</v>
          </cell>
          <cell r="L38">
            <v>8021.6100000000006</v>
          </cell>
          <cell r="T38">
            <v>1985.518</v>
          </cell>
          <cell r="X38">
            <v>7.22</v>
          </cell>
          <cell r="AC38">
            <v>0</v>
          </cell>
        </row>
        <row r="39">
          <cell r="D39">
            <v>0</v>
          </cell>
          <cell r="G39">
            <v>0</v>
          </cell>
          <cell r="L39">
            <v>0</v>
          </cell>
          <cell r="T39">
            <v>0</v>
          </cell>
          <cell r="X39">
            <v>0</v>
          </cell>
          <cell r="AC39">
            <v>0</v>
          </cell>
        </row>
        <row r="40">
          <cell r="D40">
            <v>0</v>
          </cell>
          <cell r="G40">
            <v>0</v>
          </cell>
          <cell r="L40">
            <v>0</v>
          </cell>
          <cell r="T40">
            <v>0</v>
          </cell>
          <cell r="X40">
            <v>0</v>
          </cell>
          <cell r="AC40">
            <v>0</v>
          </cell>
        </row>
        <row r="41">
          <cell r="D41">
            <v>0.6</v>
          </cell>
          <cell r="G41">
            <v>0.3</v>
          </cell>
          <cell r="L41">
            <v>0.2</v>
          </cell>
          <cell r="T41">
            <v>0</v>
          </cell>
          <cell r="X41">
            <v>0</v>
          </cell>
          <cell r="AC41">
            <v>0</v>
          </cell>
        </row>
        <row r="42">
          <cell r="D42">
            <v>0</v>
          </cell>
          <cell r="G42">
            <v>0</v>
          </cell>
          <cell r="L42">
            <v>0</v>
          </cell>
          <cell r="T42">
            <v>0</v>
          </cell>
          <cell r="X42">
            <v>0</v>
          </cell>
          <cell r="AC42">
            <v>0</v>
          </cell>
        </row>
        <row r="47">
          <cell r="D47">
            <v>3</v>
          </cell>
          <cell r="G47">
            <v>171896</v>
          </cell>
          <cell r="L47">
            <v>19955</v>
          </cell>
          <cell r="T47">
            <v>948</v>
          </cell>
          <cell r="X47">
            <v>211</v>
          </cell>
          <cell r="AC47">
            <v>8</v>
          </cell>
        </row>
        <row r="48">
          <cell r="D48">
            <v>0</v>
          </cell>
          <cell r="G48">
            <v>0</v>
          </cell>
          <cell r="L48">
            <v>0</v>
          </cell>
          <cell r="T48">
            <v>0</v>
          </cell>
          <cell r="X48">
            <v>0</v>
          </cell>
          <cell r="AC48">
            <v>0</v>
          </cell>
        </row>
        <row r="49">
          <cell r="D49">
            <v>0</v>
          </cell>
          <cell r="G49">
            <v>12</v>
          </cell>
          <cell r="L49">
            <v>7155</v>
          </cell>
          <cell r="T49">
            <v>0</v>
          </cell>
          <cell r="X49">
            <v>0</v>
          </cell>
          <cell r="AC49">
            <v>0</v>
          </cell>
        </row>
        <row r="50">
          <cell r="D50">
            <v>0</v>
          </cell>
          <cell r="G50">
            <v>0</v>
          </cell>
          <cell r="L50">
            <v>0</v>
          </cell>
          <cell r="T50">
            <v>0</v>
          </cell>
          <cell r="X50">
            <v>0</v>
          </cell>
          <cell r="AC50">
            <v>0</v>
          </cell>
        </row>
        <row r="51">
          <cell r="D51">
            <v>0</v>
          </cell>
          <cell r="G51">
            <v>8</v>
          </cell>
          <cell r="L51">
            <v>9065</v>
          </cell>
          <cell r="T51">
            <v>0</v>
          </cell>
          <cell r="X51">
            <v>0</v>
          </cell>
          <cell r="AC51">
            <v>0</v>
          </cell>
        </row>
        <row r="52">
          <cell r="D52">
            <v>54</v>
          </cell>
          <cell r="G52">
            <v>1523803</v>
          </cell>
          <cell r="L52">
            <v>20988</v>
          </cell>
          <cell r="T52">
            <v>1563</v>
          </cell>
          <cell r="X52">
            <v>143</v>
          </cell>
          <cell r="AC52">
            <v>0</v>
          </cell>
        </row>
        <row r="53">
          <cell r="D53">
            <v>0</v>
          </cell>
          <cell r="G53">
            <v>0</v>
          </cell>
          <cell r="L53">
            <v>0</v>
          </cell>
          <cell r="T53">
            <v>0</v>
          </cell>
          <cell r="X53">
            <v>0</v>
          </cell>
          <cell r="AC53">
            <v>0</v>
          </cell>
        </row>
        <row r="54">
          <cell r="D54">
            <v>0</v>
          </cell>
          <cell r="G54">
            <v>0</v>
          </cell>
          <cell r="L54">
            <v>0</v>
          </cell>
          <cell r="T54">
            <v>0</v>
          </cell>
          <cell r="X54">
            <v>0</v>
          </cell>
          <cell r="AC54">
            <v>0</v>
          </cell>
        </row>
        <row r="55">
          <cell r="D55">
            <v>263</v>
          </cell>
          <cell r="G55">
            <v>1313</v>
          </cell>
          <cell r="L55">
            <v>45</v>
          </cell>
          <cell r="T55">
            <v>1</v>
          </cell>
          <cell r="X55">
            <v>0</v>
          </cell>
          <cell r="AC55">
            <v>0</v>
          </cell>
        </row>
        <row r="56">
          <cell r="D56">
            <v>0</v>
          </cell>
          <cell r="G56">
            <v>0</v>
          </cell>
          <cell r="L56">
            <v>0</v>
          </cell>
          <cell r="T56">
            <v>0</v>
          </cell>
          <cell r="X56">
            <v>0</v>
          </cell>
          <cell r="AC56">
            <v>0</v>
          </cell>
        </row>
        <row r="61">
          <cell r="C61">
            <v>140.49</v>
          </cell>
          <cell r="E61">
            <v>0.8</v>
          </cell>
          <cell r="F61">
            <v>11.629999999999999</v>
          </cell>
          <cell r="I61">
            <v>1015.71</v>
          </cell>
          <cell r="M61">
            <v>6178.25</v>
          </cell>
          <cell r="Q61">
            <v>4150.8999999999996</v>
          </cell>
          <cell r="U61">
            <v>3808.9</v>
          </cell>
          <cell r="X61">
            <v>10957.27</v>
          </cell>
          <cell r="Z61">
            <v>6396.3</v>
          </cell>
          <cell r="AD61">
            <v>6552.57</v>
          </cell>
          <cell r="AH61">
            <v>3350.047</v>
          </cell>
        </row>
        <row r="62">
          <cell r="C62">
            <v>10951</v>
          </cell>
          <cell r="E62">
            <v>506</v>
          </cell>
          <cell r="F62">
            <v>757</v>
          </cell>
          <cell r="I62">
            <v>27665</v>
          </cell>
          <cell r="M62">
            <v>146923</v>
          </cell>
          <cell r="Q62">
            <v>238236</v>
          </cell>
          <cell r="U62">
            <v>233750</v>
          </cell>
          <cell r="X62">
            <v>343002</v>
          </cell>
          <cell r="Z62">
            <v>274450</v>
          </cell>
          <cell r="AD62">
            <v>317831</v>
          </cell>
          <cell r="AH62">
            <v>163356</v>
          </cell>
        </row>
        <row r="67">
          <cell r="H67">
            <v>22</v>
          </cell>
          <cell r="P67">
            <v>5</v>
          </cell>
          <cell r="X67">
            <v>98</v>
          </cell>
          <cell r="AF67">
            <v>50</v>
          </cell>
        </row>
        <row r="68">
          <cell r="H68">
            <v>18</v>
          </cell>
          <cell r="P68">
            <v>11</v>
          </cell>
          <cell r="X68">
            <v>154</v>
          </cell>
          <cell r="AF68">
            <v>107</v>
          </cell>
        </row>
        <row r="69">
          <cell r="H69">
            <v>230</v>
          </cell>
          <cell r="P69">
            <v>210</v>
          </cell>
          <cell r="X69">
            <v>1122</v>
          </cell>
          <cell r="AF69">
            <v>1044</v>
          </cell>
        </row>
        <row r="70">
          <cell r="H70">
            <v>9</v>
          </cell>
          <cell r="P70">
            <v>7</v>
          </cell>
          <cell r="X70">
            <v>265</v>
          </cell>
          <cell r="AF70">
            <v>204</v>
          </cell>
        </row>
        <row r="71">
          <cell r="H71">
            <v>33</v>
          </cell>
          <cell r="P71">
            <v>6</v>
          </cell>
          <cell r="X71">
            <v>224</v>
          </cell>
          <cell r="AF71">
            <v>109</v>
          </cell>
        </row>
        <row r="73">
          <cell r="H73">
            <v>101</v>
          </cell>
          <cell r="P73">
            <v>11</v>
          </cell>
          <cell r="X73">
            <v>4615</v>
          </cell>
          <cell r="AF73">
            <v>479</v>
          </cell>
        </row>
        <row r="74">
          <cell r="H74">
            <v>9</v>
          </cell>
          <cell r="P74">
            <v>3</v>
          </cell>
          <cell r="X74">
            <v>67</v>
          </cell>
          <cell r="AF74">
            <v>12</v>
          </cell>
        </row>
        <row r="75">
          <cell r="H75">
            <v>8</v>
          </cell>
          <cell r="P75">
            <v>2</v>
          </cell>
          <cell r="X75">
            <v>115</v>
          </cell>
          <cell r="AF75">
            <v>73</v>
          </cell>
        </row>
        <row r="79">
          <cell r="N79">
            <v>390</v>
          </cell>
          <cell r="AK79">
            <v>314</v>
          </cell>
        </row>
        <row r="86">
          <cell r="N86">
            <v>729</v>
          </cell>
        </row>
        <row r="94">
          <cell r="N94">
            <v>11</v>
          </cell>
        </row>
        <row r="98">
          <cell r="AK98">
            <v>907060</v>
          </cell>
        </row>
      </sheetData>
      <sheetData sheetId="1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WNG"/>
      <sheetName val="NSP"/>
      <sheetName val="SCVNG"/>
      <sheetName val="SWL&amp;P"/>
      <sheetName val="WEPCO"/>
      <sheetName val="WI Gas"/>
      <sheetName val="WPSC"/>
      <sheetName val="Viroqua"/>
      <sheetName val="Ferrell"/>
      <sheetName val="Tru-Gas"/>
      <sheetName val="Totals"/>
    </sheetNames>
    <sheetDataSet>
      <sheetData sheetId="0">
        <row r="12">
          <cell r="B12">
            <v>0</v>
          </cell>
          <cell r="C12">
            <v>0</v>
          </cell>
          <cell r="D12">
            <v>0</v>
          </cell>
          <cell r="E12">
            <v>1536.31</v>
          </cell>
          <cell r="F12">
            <v>0</v>
          </cell>
          <cell r="G12">
            <v>0</v>
          </cell>
          <cell r="H12">
            <v>0</v>
          </cell>
          <cell r="I12">
            <v>2860.35</v>
          </cell>
          <cell r="J12">
            <v>0</v>
          </cell>
        </row>
        <row r="13">
          <cell r="B13">
            <v>0</v>
          </cell>
          <cell r="C13">
            <v>0</v>
          </cell>
          <cell r="D13">
            <v>0</v>
          </cell>
          <cell r="E13">
            <v>31684</v>
          </cell>
          <cell r="F13">
            <v>0</v>
          </cell>
          <cell r="G13">
            <v>0</v>
          </cell>
          <cell r="H13">
            <v>0</v>
          </cell>
          <cell r="I13">
            <v>138518</v>
          </cell>
          <cell r="J13">
            <v>0</v>
          </cell>
        </row>
        <row r="17">
          <cell r="B17">
            <v>0</v>
          </cell>
          <cell r="C17">
            <v>622.6</v>
          </cell>
          <cell r="D17">
            <v>457.99</v>
          </cell>
          <cell r="F17">
            <v>384.21</v>
          </cell>
          <cell r="H17">
            <v>67.209999999999994</v>
          </cell>
          <cell r="J17">
            <v>4.3099999999999996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1741.92</v>
          </cell>
          <cell r="D22">
            <v>1000.92</v>
          </cell>
          <cell r="F22">
            <v>117.51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29051</v>
          </cell>
          <cell r="D30">
            <v>2539</v>
          </cell>
          <cell r="F30">
            <v>73</v>
          </cell>
          <cell r="H30">
            <v>21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137500</v>
          </cell>
          <cell r="D35">
            <v>938</v>
          </cell>
          <cell r="F35">
            <v>79</v>
          </cell>
          <cell r="H35">
            <v>1</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17.54</v>
          </cell>
          <cell r="C43">
            <v>0.56999999999999995</v>
          </cell>
          <cell r="D43">
            <v>0.28999999999999998</v>
          </cell>
          <cell r="E43">
            <v>109.34</v>
          </cell>
          <cell r="F43">
            <v>759.36</v>
          </cell>
          <cell r="G43">
            <v>469.38</v>
          </cell>
          <cell r="H43">
            <v>536.28</v>
          </cell>
          <cell r="I43">
            <v>1113.74</v>
          </cell>
          <cell r="J43">
            <v>753.12</v>
          </cell>
          <cell r="K43">
            <v>637.04</v>
          </cell>
        </row>
        <row r="44">
          <cell r="B44">
            <v>415</v>
          </cell>
          <cell r="C44">
            <v>6</v>
          </cell>
          <cell r="D44">
            <v>18</v>
          </cell>
          <cell r="E44">
            <v>1039</v>
          </cell>
          <cell r="F44">
            <v>15405</v>
          </cell>
          <cell r="G44">
            <v>27408</v>
          </cell>
          <cell r="H44">
            <v>32571</v>
          </cell>
          <cell r="I44">
            <v>41958</v>
          </cell>
          <cell r="J44">
            <v>33400</v>
          </cell>
          <cell r="K44">
            <v>17982</v>
          </cell>
        </row>
        <row r="49">
          <cell r="E49">
            <v>5</v>
          </cell>
          <cell r="G49">
            <v>1</v>
          </cell>
          <cell r="I49">
            <v>10</v>
          </cell>
          <cell r="K49">
            <v>3</v>
          </cell>
        </row>
        <row r="50">
          <cell r="E50">
            <v>0</v>
          </cell>
          <cell r="G50">
            <v>0</v>
          </cell>
          <cell r="I50">
            <v>12</v>
          </cell>
          <cell r="K50">
            <v>7</v>
          </cell>
        </row>
        <row r="51">
          <cell r="E51">
            <v>18</v>
          </cell>
          <cell r="G51">
            <v>18</v>
          </cell>
          <cell r="I51">
            <v>75</v>
          </cell>
          <cell r="K51">
            <v>69</v>
          </cell>
        </row>
        <row r="52">
          <cell r="E52">
            <v>1</v>
          </cell>
          <cell r="G52">
            <v>0</v>
          </cell>
          <cell r="I52">
            <v>34</v>
          </cell>
          <cell r="K52">
            <v>12</v>
          </cell>
        </row>
        <row r="53">
          <cell r="E53">
            <v>3</v>
          </cell>
          <cell r="G53">
            <v>1</v>
          </cell>
          <cell r="I53">
            <v>22</v>
          </cell>
          <cell r="K53">
            <v>4</v>
          </cell>
        </row>
        <row r="54">
          <cell r="E54">
            <v>39</v>
          </cell>
          <cell r="G54">
            <v>3</v>
          </cell>
          <cell r="I54">
            <v>1885</v>
          </cell>
          <cell r="K54">
            <v>38</v>
          </cell>
        </row>
        <row r="55">
          <cell r="E55">
            <v>17</v>
          </cell>
          <cell r="G55">
            <v>3</v>
          </cell>
          <cell r="I55">
            <v>125</v>
          </cell>
          <cell r="K55">
            <v>15</v>
          </cell>
        </row>
        <row r="56">
          <cell r="E56">
            <v>2</v>
          </cell>
          <cell r="G56">
            <v>0</v>
          </cell>
          <cell r="I56">
            <v>2</v>
          </cell>
          <cell r="K56">
            <v>0</v>
          </cell>
        </row>
        <row r="57">
          <cell r="G57">
            <v>496</v>
          </cell>
        </row>
        <row r="60">
          <cell r="D60">
            <v>111</v>
          </cell>
          <cell r="L60">
            <v>2922</v>
          </cell>
        </row>
        <row r="61">
          <cell r="D61">
            <v>19</v>
          </cell>
        </row>
        <row r="62">
          <cell r="D62">
            <v>17</v>
          </cell>
        </row>
        <row r="63">
          <cell r="D63">
            <v>61</v>
          </cell>
          <cell r="L63">
            <v>48400</v>
          </cell>
        </row>
        <row r="64">
          <cell r="D64">
            <v>14</v>
          </cell>
        </row>
        <row r="65">
          <cell r="D65">
            <v>153440</v>
          </cell>
        </row>
        <row r="68">
          <cell r="D68">
            <v>0</v>
          </cell>
        </row>
        <row r="82">
          <cell r="B82">
            <v>0</v>
          </cell>
          <cell r="C82">
            <v>0</v>
          </cell>
          <cell r="D82">
            <v>0</v>
          </cell>
          <cell r="E82">
            <v>565.57140151515148</v>
          </cell>
          <cell r="F82">
            <v>0</v>
          </cell>
          <cell r="G82">
            <v>0</v>
          </cell>
          <cell r="H82">
            <v>0</v>
          </cell>
          <cell r="I82">
            <v>2472.5987689393937</v>
          </cell>
          <cell r="J82">
            <v>0</v>
          </cell>
        </row>
        <row r="86">
          <cell r="B86">
            <v>0</v>
          </cell>
          <cell r="C86">
            <v>518.57135416666665</v>
          </cell>
          <cell r="D86">
            <v>45.322111742424241</v>
          </cell>
          <cell r="F86">
            <v>1.3030776515151514</v>
          </cell>
          <cell r="H86">
            <v>0.37485795454545456</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2454.4270833333335</v>
          </cell>
          <cell r="D91">
            <v>16.743655303030302</v>
          </cell>
          <cell r="F91">
            <v>1.4101799242424242</v>
          </cell>
          <cell r="H91">
            <v>1.7850378787878787E-2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7.4079071969696972</v>
          </cell>
          <cell r="C99">
            <v>0.10710227272727273</v>
          </cell>
          <cell r="D99">
            <v>0.32130681818181817</v>
          </cell>
          <cell r="E99">
            <v>18.546543560606061</v>
          </cell>
          <cell r="F99">
            <v>274.98508522727275</v>
          </cell>
          <cell r="G99">
            <v>489.24318181818182</v>
          </cell>
          <cell r="H99">
            <v>581.40468750000002</v>
          </cell>
          <cell r="I99">
            <v>748.9661931818182</v>
          </cell>
          <cell r="J99">
            <v>596.2026515151515</v>
          </cell>
          <cell r="K99">
            <v>320.98551136363636</v>
          </cell>
        </row>
      </sheetData>
      <sheetData sheetId="1">
        <row r="12">
          <cell r="B12">
            <v>0</v>
          </cell>
          <cell r="C12">
            <v>0</v>
          </cell>
          <cell r="D12">
            <v>0</v>
          </cell>
          <cell r="E12">
            <v>12</v>
          </cell>
          <cell r="F12">
            <v>0</v>
          </cell>
          <cell r="G12">
            <v>0</v>
          </cell>
          <cell r="H12">
            <v>0</v>
          </cell>
          <cell r="I12">
            <v>263</v>
          </cell>
          <cell r="J12">
            <v>0</v>
          </cell>
          <cell r="K12"/>
        </row>
        <row r="13">
          <cell r="B13">
            <v>0</v>
          </cell>
          <cell r="C13">
            <v>0</v>
          </cell>
          <cell r="D13">
            <v>0</v>
          </cell>
          <cell r="E13">
            <v>320</v>
          </cell>
          <cell r="F13">
            <v>0</v>
          </cell>
          <cell r="G13">
            <v>0</v>
          </cell>
          <cell r="H13">
            <v>0</v>
          </cell>
          <cell r="I13">
            <v>4982</v>
          </cell>
          <cell r="J13">
            <v>0</v>
          </cell>
          <cell r="K13"/>
        </row>
        <row r="17">
          <cell r="B17">
            <v>0</v>
          </cell>
          <cell r="C17">
            <v>6</v>
          </cell>
          <cell r="D17">
            <v>5</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182</v>
          </cell>
          <cell r="D22">
            <v>80</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319</v>
          </cell>
          <cell r="D30">
            <v>0</v>
          </cell>
          <cell r="E30"/>
          <cell r="F30">
            <v>1</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4937</v>
          </cell>
          <cell r="D35">
            <v>40</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13</v>
          </cell>
          <cell r="G43">
            <v>3</v>
          </cell>
          <cell r="H43">
            <v>19</v>
          </cell>
          <cell r="I43">
            <v>98</v>
          </cell>
          <cell r="J43">
            <v>102</v>
          </cell>
          <cell r="K43">
            <v>40</v>
          </cell>
        </row>
        <row r="44">
          <cell r="B44">
            <v>0</v>
          </cell>
          <cell r="C44">
            <v>0</v>
          </cell>
          <cell r="D44">
            <v>0</v>
          </cell>
          <cell r="E44">
            <v>0</v>
          </cell>
          <cell r="F44">
            <v>374</v>
          </cell>
          <cell r="G44">
            <v>415</v>
          </cell>
          <cell r="H44">
            <v>515</v>
          </cell>
          <cell r="I44">
            <v>1121</v>
          </cell>
          <cell r="J44">
            <v>1766</v>
          </cell>
          <cell r="K44">
            <v>1111</v>
          </cell>
        </row>
        <row r="49">
          <cell r="E49">
            <v>0</v>
          </cell>
          <cell r="F49"/>
          <cell r="G49">
            <v>0</v>
          </cell>
          <cell r="H49"/>
          <cell r="I49">
            <v>1</v>
          </cell>
          <cell r="J49"/>
          <cell r="K49">
            <v>1</v>
          </cell>
          <cell r="L49"/>
        </row>
        <row r="50">
          <cell r="E50">
            <v>0</v>
          </cell>
          <cell r="F50"/>
          <cell r="G50">
            <v>0</v>
          </cell>
          <cell r="H50"/>
          <cell r="I50">
            <v>0</v>
          </cell>
          <cell r="J50"/>
          <cell r="K50">
            <v>0</v>
          </cell>
          <cell r="L50"/>
        </row>
        <row r="51">
          <cell r="E51">
            <v>0</v>
          </cell>
          <cell r="F51"/>
          <cell r="G51">
            <v>0</v>
          </cell>
          <cell r="H51"/>
          <cell r="I51">
            <v>2</v>
          </cell>
          <cell r="J51"/>
          <cell r="K51">
            <v>2</v>
          </cell>
          <cell r="L51"/>
        </row>
        <row r="52">
          <cell r="E52">
            <v>0</v>
          </cell>
          <cell r="F52"/>
          <cell r="G52">
            <v>0</v>
          </cell>
          <cell r="H52"/>
          <cell r="I52">
            <v>0</v>
          </cell>
          <cell r="J52"/>
          <cell r="K52">
            <v>0</v>
          </cell>
          <cell r="L52"/>
        </row>
        <row r="53">
          <cell r="E53">
            <v>0</v>
          </cell>
          <cell r="F53"/>
          <cell r="G53">
            <v>0</v>
          </cell>
          <cell r="H53"/>
          <cell r="I53">
            <v>3</v>
          </cell>
          <cell r="J53"/>
          <cell r="K53">
            <v>3</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2</v>
          </cell>
          <cell r="H57"/>
          <cell r="I57"/>
          <cell r="J57"/>
          <cell r="K57"/>
          <cell r="L57"/>
        </row>
        <row r="60">
          <cell r="D60">
            <v>2</v>
          </cell>
          <cell r="L60">
            <v>122</v>
          </cell>
        </row>
        <row r="61">
          <cell r="D61">
            <v>1</v>
          </cell>
        </row>
        <row r="62">
          <cell r="D62">
            <v>0</v>
          </cell>
        </row>
        <row r="63">
          <cell r="D63">
            <v>1</v>
          </cell>
          <cell r="L63">
            <v>1185</v>
          </cell>
        </row>
        <row r="64">
          <cell r="D64">
            <v>0</v>
          </cell>
        </row>
        <row r="65">
          <cell r="D65">
            <v>1738</v>
          </cell>
        </row>
        <row r="68">
          <cell r="D68">
            <v>0</v>
          </cell>
        </row>
        <row r="69">
          <cell r="D69"/>
        </row>
        <row r="82">
          <cell r="B82">
            <v>0</v>
          </cell>
          <cell r="C82">
            <v>0</v>
          </cell>
          <cell r="D82">
            <v>0</v>
          </cell>
          <cell r="E82">
            <v>6.0606060606060606</v>
          </cell>
          <cell r="F82">
            <v>0</v>
          </cell>
          <cell r="G82">
            <v>0</v>
          </cell>
          <cell r="H82">
            <v>0</v>
          </cell>
          <cell r="I82">
            <v>94.356060606060609</v>
          </cell>
          <cell r="J82">
            <v>0</v>
          </cell>
          <cell r="K82"/>
        </row>
        <row r="86">
          <cell r="B86">
            <v>0</v>
          </cell>
          <cell r="C86">
            <v>6.041666666666667</v>
          </cell>
          <cell r="D86">
            <v>0</v>
          </cell>
          <cell r="E86"/>
          <cell r="F86">
            <v>1.893939393939394E-2</v>
          </cell>
          <cell r="G86"/>
          <cell r="H86">
            <v>0</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93.503787878787875</v>
          </cell>
          <cell r="D91">
            <v>0.75757575757575757</v>
          </cell>
          <cell r="E91"/>
          <cell r="F91">
            <v>9.4696969696969696E-2</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0</v>
          </cell>
          <cell r="D99">
            <v>0</v>
          </cell>
          <cell r="E99">
            <v>0</v>
          </cell>
          <cell r="F99">
            <v>7.083333333333333</v>
          </cell>
          <cell r="G99">
            <v>7.8598484848484844</v>
          </cell>
          <cell r="H99">
            <v>9.7537878787878789</v>
          </cell>
          <cell r="I99">
            <v>21.231060606060606</v>
          </cell>
          <cell r="J99">
            <v>33.446969696969695</v>
          </cell>
          <cell r="K99">
            <v>21.041666666666668</v>
          </cell>
        </row>
      </sheetData>
      <sheetData sheetId="2">
        <row r="12">
          <cell r="B12">
            <v>0</v>
          </cell>
          <cell r="C12">
            <v>0</v>
          </cell>
          <cell r="D12">
            <v>0</v>
          </cell>
          <cell r="E12">
            <v>0</v>
          </cell>
          <cell r="F12">
            <v>0</v>
          </cell>
          <cell r="G12">
            <v>0</v>
          </cell>
          <cell r="H12">
            <v>0</v>
          </cell>
          <cell r="I12">
            <v>82</v>
          </cell>
          <cell r="J12">
            <v>0</v>
          </cell>
        </row>
        <row r="13">
          <cell r="B13">
            <v>0</v>
          </cell>
          <cell r="C13">
            <v>0</v>
          </cell>
          <cell r="D13">
            <v>0</v>
          </cell>
          <cell r="E13">
            <v>0</v>
          </cell>
          <cell r="F13">
            <v>0</v>
          </cell>
          <cell r="G13">
            <v>0</v>
          </cell>
          <cell r="H13">
            <v>0</v>
          </cell>
          <cell r="I13">
            <v>1624</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0</v>
          </cell>
          <cell r="D22">
            <v>61</v>
          </cell>
          <cell r="F22">
            <v>14</v>
          </cell>
          <cell r="H22">
            <v>7</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1624</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8</v>
          </cell>
        </row>
        <row r="44">
          <cell r="B44">
            <v>0</v>
          </cell>
          <cell r="C44">
            <v>0</v>
          </cell>
          <cell r="D44">
            <v>0</v>
          </cell>
          <cell r="E44">
            <v>0</v>
          </cell>
          <cell r="F44">
            <v>0</v>
          </cell>
          <cell r="G44">
            <v>0</v>
          </cell>
          <cell r="H44">
            <v>0</v>
          </cell>
          <cell r="I44">
            <v>1187</v>
          </cell>
          <cell r="J44">
            <v>248</v>
          </cell>
          <cell r="K44">
            <v>189</v>
          </cell>
        </row>
        <row r="49">
          <cell r="E49">
            <v>0</v>
          </cell>
          <cell r="G49">
            <v>0</v>
          </cell>
          <cell r="I49">
            <v>0</v>
          </cell>
          <cell r="K49">
            <v>0</v>
          </cell>
        </row>
        <row r="50">
          <cell r="E50">
            <v>0</v>
          </cell>
          <cell r="G50">
            <v>0</v>
          </cell>
          <cell r="I50">
            <v>0</v>
          </cell>
          <cell r="K50">
            <v>0</v>
          </cell>
        </row>
        <row r="51">
          <cell r="E51">
            <v>0</v>
          </cell>
          <cell r="G51">
            <v>0</v>
          </cell>
          <cell r="I51">
            <v>3</v>
          </cell>
          <cell r="K51">
            <v>3</v>
          </cell>
        </row>
        <row r="52">
          <cell r="E52">
            <v>0</v>
          </cell>
          <cell r="G52">
            <v>0</v>
          </cell>
          <cell r="I52">
            <v>0</v>
          </cell>
          <cell r="K52">
            <v>0</v>
          </cell>
        </row>
        <row r="53">
          <cell r="E53">
            <v>0</v>
          </cell>
          <cell r="G53">
            <v>0</v>
          </cell>
          <cell r="I53">
            <v>0</v>
          </cell>
          <cell r="K53">
            <v>0</v>
          </cell>
        </row>
        <row r="54">
          <cell r="E54">
            <v>0</v>
          </cell>
          <cell r="G54">
            <v>0</v>
          </cell>
          <cell r="I54">
            <v>12</v>
          </cell>
          <cell r="K54">
            <v>12</v>
          </cell>
        </row>
        <row r="55">
          <cell r="E55">
            <v>0</v>
          </cell>
          <cell r="G55">
            <v>0</v>
          </cell>
          <cell r="I55">
            <v>0</v>
          </cell>
          <cell r="K55">
            <v>0</v>
          </cell>
        </row>
        <row r="56">
          <cell r="E56">
            <v>0</v>
          </cell>
          <cell r="G56">
            <v>0</v>
          </cell>
          <cell r="I56">
            <v>4</v>
          </cell>
          <cell r="K56">
            <v>4</v>
          </cell>
        </row>
        <row r="57">
          <cell r="G57">
            <v>0</v>
          </cell>
        </row>
        <row r="60">
          <cell r="D60">
            <v>3</v>
          </cell>
          <cell r="L60">
            <v>19</v>
          </cell>
        </row>
        <row r="61">
          <cell r="D61">
            <v>1</v>
          </cell>
        </row>
        <row r="62">
          <cell r="D62">
            <v>0</v>
          </cell>
        </row>
        <row r="63">
          <cell r="D63">
            <v>2</v>
          </cell>
          <cell r="L63">
            <v>192</v>
          </cell>
        </row>
        <row r="64">
          <cell r="D64">
            <v>0</v>
          </cell>
        </row>
        <row r="65">
          <cell r="D65">
            <v>520</v>
          </cell>
        </row>
        <row r="68">
          <cell r="D68">
            <v>0</v>
          </cell>
        </row>
        <row r="82">
          <cell r="B82">
            <v>0</v>
          </cell>
          <cell r="C82">
            <v>0</v>
          </cell>
          <cell r="D82">
            <v>0</v>
          </cell>
          <cell r="E82">
            <v>0</v>
          </cell>
          <cell r="F82">
            <v>0</v>
          </cell>
          <cell r="G82">
            <v>0</v>
          </cell>
          <cell r="H82">
            <v>0</v>
          </cell>
          <cell r="I82">
            <v>62.437878787878788</v>
          </cell>
          <cell r="J82">
            <v>0</v>
          </cell>
        </row>
        <row r="86">
          <cell r="B86">
            <v>0</v>
          </cell>
          <cell r="C86">
            <v>0</v>
          </cell>
          <cell r="D86">
            <v>0</v>
          </cell>
          <cell r="F86">
            <v>0</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62.437878787878788</v>
          </cell>
          <cell r="D91">
            <v>0</v>
          </cell>
          <cell r="F91">
            <v>0</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0</v>
          </cell>
          <cell r="G99">
            <v>0</v>
          </cell>
          <cell r="H99">
            <v>0</v>
          </cell>
          <cell r="I99">
            <v>45.636553030303027</v>
          </cell>
          <cell r="J99">
            <v>9.5348484848484851</v>
          </cell>
          <cell r="K99">
            <v>7.2664772727272728</v>
          </cell>
        </row>
      </sheetData>
      <sheetData sheetId="3">
        <row r="12">
          <cell r="B12">
            <v>0</v>
          </cell>
          <cell r="C12">
            <v>0</v>
          </cell>
          <cell r="D12">
            <v>0</v>
          </cell>
          <cell r="E12">
            <v>1013</v>
          </cell>
          <cell r="F12">
            <v>0</v>
          </cell>
          <cell r="G12">
            <v>0</v>
          </cell>
          <cell r="H12">
            <v>0</v>
          </cell>
          <cell r="I12">
            <v>1752</v>
          </cell>
          <cell r="J12">
            <v>0</v>
          </cell>
          <cell r="K12"/>
        </row>
        <row r="13">
          <cell r="B13">
            <v>0</v>
          </cell>
          <cell r="C13">
            <v>0</v>
          </cell>
          <cell r="D13">
            <v>0</v>
          </cell>
          <cell r="E13">
            <v>34149</v>
          </cell>
          <cell r="F13">
            <v>0</v>
          </cell>
          <cell r="G13">
            <v>0</v>
          </cell>
          <cell r="H13">
            <v>0</v>
          </cell>
          <cell r="I13">
            <v>89093</v>
          </cell>
          <cell r="J13">
            <v>0</v>
          </cell>
          <cell r="K13"/>
        </row>
        <row r="17">
          <cell r="B17">
            <v>0</v>
          </cell>
          <cell r="C17">
            <v>446</v>
          </cell>
          <cell r="D17">
            <v>291</v>
          </cell>
          <cell r="E17"/>
          <cell r="F17">
            <v>212</v>
          </cell>
          <cell r="G17"/>
          <cell r="H17">
            <v>61</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1020</v>
          </cell>
          <cell r="D22">
            <v>639</v>
          </cell>
          <cell r="E22"/>
          <cell r="F22">
            <v>93</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26165</v>
          </cell>
          <cell r="D30">
            <v>7826</v>
          </cell>
          <cell r="E30"/>
          <cell r="F30">
            <v>137</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88036</v>
          </cell>
          <cell r="D35">
            <v>1019</v>
          </cell>
          <cell r="E35"/>
          <cell r="F35">
            <v>38</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v>
          </cell>
          <cell r="D43">
            <v>6</v>
          </cell>
          <cell r="E43">
            <v>72</v>
          </cell>
          <cell r="F43">
            <v>518</v>
          </cell>
          <cell r="G43">
            <v>443</v>
          </cell>
          <cell r="H43">
            <v>406</v>
          </cell>
          <cell r="I43">
            <v>463</v>
          </cell>
          <cell r="J43">
            <v>451</v>
          </cell>
          <cell r="K43">
            <v>405</v>
          </cell>
        </row>
        <row r="44">
          <cell r="B44">
            <v>0</v>
          </cell>
          <cell r="C44">
            <v>946</v>
          </cell>
          <cell r="D44">
            <v>218</v>
          </cell>
          <cell r="E44">
            <v>2432</v>
          </cell>
          <cell r="F44">
            <v>11745</v>
          </cell>
          <cell r="G44">
            <v>25861</v>
          </cell>
          <cell r="H44">
            <v>24135</v>
          </cell>
          <cell r="I44">
            <v>21655</v>
          </cell>
          <cell r="J44">
            <v>21827</v>
          </cell>
          <cell r="K44">
            <v>14423</v>
          </cell>
        </row>
        <row r="49">
          <cell r="E49">
            <v>3</v>
          </cell>
          <cell r="F49"/>
          <cell r="G49">
            <v>1</v>
          </cell>
          <cell r="H49"/>
          <cell r="I49">
            <v>3</v>
          </cell>
          <cell r="J49"/>
          <cell r="K49">
            <v>1</v>
          </cell>
          <cell r="L49"/>
        </row>
        <row r="50">
          <cell r="E50">
            <v>0</v>
          </cell>
          <cell r="F50"/>
          <cell r="G50">
            <v>0</v>
          </cell>
          <cell r="H50"/>
          <cell r="I50">
            <v>2</v>
          </cell>
          <cell r="J50"/>
          <cell r="K50">
            <v>1</v>
          </cell>
          <cell r="L50"/>
        </row>
        <row r="51">
          <cell r="E51">
            <v>18</v>
          </cell>
          <cell r="F51"/>
          <cell r="G51">
            <v>16</v>
          </cell>
          <cell r="H51"/>
          <cell r="I51">
            <v>75</v>
          </cell>
          <cell r="J51"/>
          <cell r="K51">
            <v>59</v>
          </cell>
          <cell r="L51"/>
        </row>
        <row r="52">
          <cell r="E52">
            <v>0</v>
          </cell>
          <cell r="F52"/>
          <cell r="G52">
            <v>0</v>
          </cell>
          <cell r="H52"/>
          <cell r="I52">
            <v>0</v>
          </cell>
          <cell r="J52"/>
          <cell r="K52">
            <v>0</v>
          </cell>
          <cell r="L52"/>
        </row>
        <row r="53">
          <cell r="E53">
            <v>1</v>
          </cell>
          <cell r="F53"/>
          <cell r="G53">
            <v>1</v>
          </cell>
          <cell r="H53"/>
          <cell r="I53">
            <v>0</v>
          </cell>
          <cell r="J53"/>
          <cell r="K53">
            <v>0</v>
          </cell>
          <cell r="L53"/>
        </row>
        <row r="54">
          <cell r="E54">
            <v>23</v>
          </cell>
          <cell r="F54"/>
          <cell r="G54">
            <v>2</v>
          </cell>
          <cell r="H54"/>
          <cell r="I54">
            <v>767</v>
          </cell>
          <cell r="J54"/>
          <cell r="K54">
            <v>0</v>
          </cell>
          <cell r="L54"/>
        </row>
        <row r="55">
          <cell r="E55">
            <v>0</v>
          </cell>
          <cell r="F55"/>
          <cell r="G55">
            <v>0</v>
          </cell>
          <cell r="H55"/>
          <cell r="I55">
            <v>0</v>
          </cell>
          <cell r="J55"/>
          <cell r="K55">
            <v>0</v>
          </cell>
          <cell r="L55"/>
        </row>
        <row r="56">
          <cell r="E56">
            <v>5</v>
          </cell>
          <cell r="F56"/>
          <cell r="G56">
            <v>0</v>
          </cell>
          <cell r="H56"/>
          <cell r="I56">
            <v>6</v>
          </cell>
          <cell r="J56"/>
          <cell r="K56">
            <v>1</v>
          </cell>
          <cell r="L56"/>
        </row>
        <row r="57">
          <cell r="G57">
            <v>0</v>
          </cell>
          <cell r="H57"/>
          <cell r="I57"/>
          <cell r="J57"/>
          <cell r="K57"/>
          <cell r="L57"/>
        </row>
        <row r="60">
          <cell r="D60">
            <v>86</v>
          </cell>
          <cell r="L60">
            <v>1467</v>
          </cell>
        </row>
        <row r="61">
          <cell r="D61">
            <v>32</v>
          </cell>
        </row>
        <row r="62">
          <cell r="D62">
            <v>16</v>
          </cell>
        </row>
        <row r="63">
          <cell r="D63">
            <v>31</v>
          </cell>
          <cell r="L63">
            <v>13153</v>
          </cell>
        </row>
        <row r="64">
          <cell r="D64">
            <v>9</v>
          </cell>
        </row>
        <row r="65">
          <cell r="D65">
            <v>72882</v>
          </cell>
        </row>
        <row r="68">
          <cell r="D68">
            <v>0</v>
          </cell>
        </row>
        <row r="69">
          <cell r="D69"/>
        </row>
        <row r="82">
          <cell r="B82">
            <v>0</v>
          </cell>
          <cell r="C82">
            <v>0</v>
          </cell>
          <cell r="D82">
            <v>0</v>
          </cell>
          <cell r="E82">
            <v>646.76136363636363</v>
          </cell>
          <cell r="F82">
            <v>0</v>
          </cell>
          <cell r="G82">
            <v>0</v>
          </cell>
          <cell r="H82">
            <v>0</v>
          </cell>
          <cell r="I82">
            <v>1687.3674242424242</v>
          </cell>
          <cell r="J82">
            <v>0</v>
          </cell>
          <cell r="K82"/>
        </row>
        <row r="86">
          <cell r="B86">
            <v>0</v>
          </cell>
          <cell r="C86">
            <v>495.54924242424244</v>
          </cell>
          <cell r="D86">
            <v>148.21969696969697</v>
          </cell>
          <cell r="E86"/>
          <cell r="F86">
            <v>2.5946969696969697</v>
          </cell>
          <cell r="G86"/>
          <cell r="H86">
            <v>0.37878787878787878</v>
          </cell>
          <cell r="I86"/>
          <cell r="J86">
            <v>1.893939393939394E-2</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1667.3484848484848</v>
          </cell>
          <cell r="D91">
            <v>19.299242424242426</v>
          </cell>
          <cell r="E91"/>
          <cell r="F91">
            <v>0.71969696969696972</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17.916666666666668</v>
          </cell>
          <cell r="D99">
            <v>4.1287878787878789</v>
          </cell>
          <cell r="E99">
            <v>46.060606060606062</v>
          </cell>
          <cell r="F99">
            <v>222.44318181818181</v>
          </cell>
          <cell r="G99">
            <v>489.79166666666669</v>
          </cell>
          <cell r="H99">
            <v>457.10227272727275</v>
          </cell>
          <cell r="I99">
            <v>410.13257575757575</v>
          </cell>
          <cell r="J99">
            <v>413.3901515151515</v>
          </cell>
          <cell r="K99">
            <v>273.16287878787881</v>
          </cell>
        </row>
      </sheetData>
      <sheetData sheetId="4">
        <row r="12">
          <cell r="B12">
            <v>0</v>
          </cell>
          <cell r="C12">
            <v>0</v>
          </cell>
          <cell r="D12">
            <v>0</v>
          </cell>
          <cell r="E12">
            <v>114.27</v>
          </cell>
          <cell r="F12">
            <v>0</v>
          </cell>
          <cell r="G12">
            <v>0</v>
          </cell>
          <cell r="H12">
            <v>0</v>
          </cell>
          <cell r="I12">
            <v>574.98</v>
          </cell>
          <cell r="J12">
            <v>0</v>
          </cell>
        </row>
        <row r="13">
          <cell r="B13">
            <v>0</v>
          </cell>
          <cell r="C13">
            <v>0</v>
          </cell>
          <cell r="D13">
            <v>0</v>
          </cell>
          <cell r="E13">
            <v>1278</v>
          </cell>
          <cell r="F13">
            <v>0</v>
          </cell>
          <cell r="G13">
            <v>0</v>
          </cell>
          <cell r="H13">
            <v>0</v>
          </cell>
          <cell r="I13">
            <v>15596</v>
          </cell>
          <cell r="J13">
            <v>0</v>
          </cell>
        </row>
        <row r="17">
          <cell r="B17">
            <v>0</v>
          </cell>
          <cell r="C17">
            <v>41.6</v>
          </cell>
          <cell r="D17">
            <v>47.7</v>
          </cell>
          <cell r="F17">
            <v>24.97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414.56</v>
          </cell>
          <cell r="D22">
            <v>147.82</v>
          </cell>
          <cell r="F22">
            <v>12.6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1259</v>
          </cell>
          <cell r="D30">
            <v>15</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15387</v>
          </cell>
          <cell r="D35">
            <v>193</v>
          </cell>
          <cell r="F35">
            <v>16</v>
          </cell>
          <cell r="H35">
            <v>1</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49.46</v>
          </cell>
          <cell r="G43">
            <v>11.01</v>
          </cell>
          <cell r="H43">
            <v>36.24</v>
          </cell>
          <cell r="I43">
            <v>335.03</v>
          </cell>
          <cell r="J43">
            <v>165.81</v>
          </cell>
          <cell r="K43">
            <v>91.69</v>
          </cell>
        </row>
        <row r="44">
          <cell r="B44">
            <v>0</v>
          </cell>
          <cell r="C44">
            <v>0</v>
          </cell>
          <cell r="D44">
            <v>0</v>
          </cell>
          <cell r="E44">
            <v>0</v>
          </cell>
          <cell r="F44">
            <v>1835</v>
          </cell>
          <cell r="G44">
            <v>985</v>
          </cell>
          <cell r="H44">
            <v>1374</v>
          </cell>
          <cell r="I44">
            <v>6340</v>
          </cell>
          <cell r="J44">
            <v>3908</v>
          </cell>
          <cell r="K44">
            <v>2432</v>
          </cell>
        </row>
        <row r="49">
          <cell r="E49">
            <v>0</v>
          </cell>
          <cell r="G49">
            <v>0</v>
          </cell>
          <cell r="I49">
            <v>0</v>
          </cell>
          <cell r="K49">
            <v>0</v>
          </cell>
        </row>
        <row r="50">
          <cell r="E50">
            <v>0</v>
          </cell>
          <cell r="G50">
            <v>0</v>
          </cell>
          <cell r="I50">
            <v>1</v>
          </cell>
          <cell r="K50">
            <v>1</v>
          </cell>
        </row>
        <row r="51">
          <cell r="E51">
            <v>9</v>
          </cell>
          <cell r="G51">
            <v>8</v>
          </cell>
          <cell r="I51">
            <v>24</v>
          </cell>
          <cell r="K51">
            <v>23</v>
          </cell>
        </row>
        <row r="52">
          <cell r="E52">
            <v>0</v>
          </cell>
          <cell r="G52">
            <v>0</v>
          </cell>
          <cell r="I52">
            <v>4</v>
          </cell>
          <cell r="K52">
            <v>0</v>
          </cell>
        </row>
        <row r="53">
          <cell r="E53">
            <v>3</v>
          </cell>
          <cell r="G53">
            <v>1</v>
          </cell>
          <cell r="I53">
            <v>0</v>
          </cell>
          <cell r="K53">
            <v>0</v>
          </cell>
        </row>
        <row r="54">
          <cell r="E54">
            <v>3</v>
          </cell>
          <cell r="G54">
            <v>0</v>
          </cell>
          <cell r="I54">
            <v>89</v>
          </cell>
          <cell r="K54">
            <v>0</v>
          </cell>
        </row>
        <row r="55">
          <cell r="E55">
            <v>0</v>
          </cell>
          <cell r="G55">
            <v>0</v>
          </cell>
          <cell r="I55">
            <v>0</v>
          </cell>
          <cell r="K55">
            <v>0</v>
          </cell>
        </row>
        <row r="56">
          <cell r="E56">
            <v>0</v>
          </cell>
          <cell r="G56">
            <v>0</v>
          </cell>
          <cell r="I56">
            <v>0</v>
          </cell>
          <cell r="K56">
            <v>0</v>
          </cell>
        </row>
        <row r="57">
          <cell r="G57">
            <v>0</v>
          </cell>
        </row>
        <row r="60">
          <cell r="D60">
            <v>33</v>
          </cell>
          <cell r="L60">
            <v>351</v>
          </cell>
        </row>
        <row r="61">
          <cell r="D61">
            <v>1</v>
          </cell>
        </row>
        <row r="62">
          <cell r="D62">
            <v>2</v>
          </cell>
        </row>
        <row r="63">
          <cell r="D63">
            <v>30</v>
          </cell>
          <cell r="L63">
            <v>2043</v>
          </cell>
        </row>
        <row r="64">
          <cell r="D64">
            <v>0</v>
          </cell>
        </row>
        <row r="65">
          <cell r="D65">
            <v>9456</v>
          </cell>
        </row>
        <row r="68">
          <cell r="D68">
            <v>0</v>
          </cell>
        </row>
        <row r="82">
          <cell r="B82">
            <v>0</v>
          </cell>
          <cell r="C82">
            <v>0</v>
          </cell>
          <cell r="D82">
            <v>0</v>
          </cell>
          <cell r="E82">
            <v>34.612499999999997</v>
          </cell>
          <cell r="F82">
            <v>0</v>
          </cell>
          <cell r="G82">
            <v>0</v>
          </cell>
          <cell r="H82">
            <v>0</v>
          </cell>
          <cell r="I82">
            <v>422.39166666666665</v>
          </cell>
          <cell r="J82">
            <v>0</v>
          </cell>
        </row>
        <row r="86">
          <cell r="B86">
            <v>0</v>
          </cell>
          <cell r="C86">
            <v>34.09791666666667</v>
          </cell>
          <cell r="D86">
            <v>0.40625</v>
          </cell>
          <cell r="F86">
            <v>0.10833333333333334</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416.73124999999999</v>
          </cell>
          <cell r="D91">
            <v>5.2270833333333337</v>
          </cell>
          <cell r="F91">
            <v>0.43333333333333335</v>
          </cell>
          <cell r="H91">
            <v>2.7083333333333334E-2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49.697916666666664</v>
          </cell>
          <cell r="G99">
            <v>26.677083333333332</v>
          </cell>
          <cell r="H99">
            <v>37.212499999999999</v>
          </cell>
          <cell r="I99">
            <v>171.70833333333334</v>
          </cell>
          <cell r="J99">
            <v>105.84166666666667</v>
          </cell>
          <cell r="K99">
            <v>65.86666666666666</v>
          </cell>
        </row>
      </sheetData>
      <sheetData sheetId="5">
        <row r="12">
          <cell r="B12">
            <v>0.3</v>
          </cell>
          <cell r="C12">
            <v>33.700000000000003</v>
          </cell>
          <cell r="D12">
            <v>0</v>
          </cell>
          <cell r="E12">
            <v>381.2</v>
          </cell>
          <cell r="F12">
            <v>0</v>
          </cell>
          <cell r="G12">
            <v>0</v>
          </cell>
          <cell r="H12">
            <v>0</v>
          </cell>
          <cell r="I12">
            <v>1818.3</v>
          </cell>
          <cell r="J12">
            <v>64.599999999999994</v>
          </cell>
        </row>
        <row r="13">
          <cell r="B13">
            <v>0</v>
          </cell>
          <cell r="C13">
            <v>828</v>
          </cell>
          <cell r="D13">
            <v>0</v>
          </cell>
          <cell r="E13">
            <v>3659</v>
          </cell>
          <cell r="F13">
            <v>0</v>
          </cell>
          <cell r="G13">
            <v>38</v>
          </cell>
          <cell r="H13">
            <v>0</v>
          </cell>
          <cell r="I13">
            <v>92442</v>
          </cell>
          <cell r="J13">
            <v>2203</v>
          </cell>
        </row>
        <row r="17">
          <cell r="B17">
            <v>4.8</v>
          </cell>
          <cell r="C17">
            <v>169.7</v>
          </cell>
          <cell r="D17">
            <v>132.1</v>
          </cell>
          <cell r="F17">
            <v>86.7</v>
          </cell>
          <cell r="H17">
            <v>18.600000000000001</v>
          </cell>
          <cell r="J17">
            <v>3.4</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0.8</v>
          </cell>
          <cell r="C22">
            <v>1371.9</v>
          </cell>
          <cell r="D22">
            <v>405</v>
          </cell>
          <cell r="F22">
            <v>36.6</v>
          </cell>
          <cell r="H22">
            <v>0.1</v>
          </cell>
          <cell r="J22">
            <v>4.0999999999999996</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40.200000000000003</v>
          </cell>
          <cell r="C25">
            <v>17.100000000000001</v>
          </cell>
          <cell r="D25">
            <v>6.5</v>
          </cell>
          <cell r="F25">
            <v>0.6</v>
          </cell>
          <cell r="H25">
            <v>0</v>
          </cell>
          <cell r="J25">
            <v>0.1</v>
          </cell>
        </row>
        <row r="30">
          <cell r="B30">
            <v>3</v>
          </cell>
          <cell r="C30">
            <v>4201</v>
          </cell>
          <cell r="D30">
            <v>248</v>
          </cell>
          <cell r="F30">
            <v>32</v>
          </cell>
          <cell r="H30">
            <v>3</v>
          </cell>
          <cell r="J30">
            <v>0</v>
          </cell>
        </row>
        <row r="31">
          <cell r="B31">
            <v>0</v>
          </cell>
          <cell r="C31">
            <v>0</v>
          </cell>
          <cell r="D31">
            <v>0</v>
          </cell>
          <cell r="F31">
            <v>0</v>
          </cell>
          <cell r="H31">
            <v>0</v>
          </cell>
          <cell r="J31">
            <v>0</v>
          </cell>
        </row>
        <row r="32">
          <cell r="B32">
            <v>0</v>
          </cell>
          <cell r="C32">
            <v>38</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26</v>
          </cell>
          <cell r="C35">
            <v>90760</v>
          </cell>
          <cell r="D35">
            <v>1578</v>
          </cell>
          <cell r="F35">
            <v>64</v>
          </cell>
          <cell r="H35">
            <v>14</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329</v>
          </cell>
          <cell r="C38">
            <v>1802</v>
          </cell>
          <cell r="D38">
            <v>68</v>
          </cell>
          <cell r="F38">
            <v>4</v>
          </cell>
          <cell r="H38">
            <v>0</v>
          </cell>
          <cell r="J38">
            <v>0</v>
          </cell>
        </row>
        <row r="43">
          <cell r="B43">
            <v>310.2</v>
          </cell>
          <cell r="C43">
            <v>0.4</v>
          </cell>
          <cell r="D43">
            <v>0</v>
          </cell>
          <cell r="E43">
            <v>6.4</v>
          </cell>
          <cell r="F43">
            <v>231</v>
          </cell>
          <cell r="G43">
            <v>53.7</v>
          </cell>
          <cell r="H43">
            <v>268.39999999999998</v>
          </cell>
          <cell r="I43">
            <v>700.4</v>
          </cell>
          <cell r="J43">
            <v>454.1</v>
          </cell>
          <cell r="K43">
            <v>273.60000000000002</v>
          </cell>
        </row>
        <row r="44">
          <cell r="B44">
            <v>13701</v>
          </cell>
          <cell r="C44">
            <v>123</v>
          </cell>
          <cell r="D44">
            <v>3</v>
          </cell>
          <cell r="E44">
            <v>21</v>
          </cell>
          <cell r="F44">
            <v>4149</v>
          </cell>
          <cell r="G44">
            <v>4639</v>
          </cell>
          <cell r="H44">
            <v>13836</v>
          </cell>
          <cell r="I44">
            <v>29394</v>
          </cell>
          <cell r="J44">
            <v>18566</v>
          </cell>
          <cell r="K44">
            <v>14738</v>
          </cell>
        </row>
        <row r="49">
          <cell r="E49">
            <v>0</v>
          </cell>
          <cell r="G49">
            <v>0</v>
          </cell>
          <cell r="I49">
            <v>1</v>
          </cell>
          <cell r="K49">
            <v>0</v>
          </cell>
        </row>
        <row r="50">
          <cell r="E50">
            <v>2</v>
          </cell>
          <cell r="G50">
            <v>2</v>
          </cell>
          <cell r="I50">
            <v>4</v>
          </cell>
          <cell r="K50">
            <v>2</v>
          </cell>
        </row>
        <row r="51">
          <cell r="E51">
            <v>9</v>
          </cell>
          <cell r="G51">
            <v>9</v>
          </cell>
          <cell r="I51">
            <v>92</v>
          </cell>
          <cell r="K51">
            <v>85</v>
          </cell>
        </row>
        <row r="52">
          <cell r="E52">
            <v>0</v>
          </cell>
          <cell r="G52">
            <v>0</v>
          </cell>
          <cell r="I52">
            <v>11</v>
          </cell>
          <cell r="K52">
            <v>10</v>
          </cell>
        </row>
        <row r="53">
          <cell r="E53">
            <v>4</v>
          </cell>
          <cell r="G53">
            <v>3</v>
          </cell>
          <cell r="I53">
            <v>23</v>
          </cell>
          <cell r="K53">
            <v>12</v>
          </cell>
        </row>
        <row r="54">
          <cell r="E54">
            <v>14</v>
          </cell>
          <cell r="G54">
            <v>4</v>
          </cell>
          <cell r="I54">
            <v>41</v>
          </cell>
          <cell r="K54">
            <v>1</v>
          </cell>
        </row>
        <row r="55">
          <cell r="E55">
            <v>0</v>
          </cell>
          <cell r="G55">
            <v>0</v>
          </cell>
          <cell r="I55">
            <v>1</v>
          </cell>
          <cell r="K55">
            <v>1</v>
          </cell>
        </row>
        <row r="56">
          <cell r="E56">
            <v>1</v>
          </cell>
          <cell r="G56">
            <v>0</v>
          </cell>
          <cell r="I56">
            <v>8</v>
          </cell>
          <cell r="K56">
            <v>4</v>
          </cell>
        </row>
        <row r="57">
          <cell r="G57">
            <v>14</v>
          </cell>
        </row>
        <row r="60">
          <cell r="D60">
            <v>100</v>
          </cell>
          <cell r="L60">
            <v>2586</v>
          </cell>
        </row>
        <row r="61">
          <cell r="D61">
            <v>40</v>
          </cell>
        </row>
        <row r="62">
          <cell r="D62">
            <v>13</v>
          </cell>
        </row>
        <row r="63">
          <cell r="D63">
            <v>47</v>
          </cell>
          <cell r="L63">
            <v>29380</v>
          </cell>
        </row>
        <row r="64">
          <cell r="D64">
            <v>0</v>
          </cell>
        </row>
        <row r="65">
          <cell r="D65">
            <v>45380</v>
          </cell>
        </row>
        <row r="68">
          <cell r="D68">
            <v>3</v>
          </cell>
        </row>
        <row r="82">
          <cell r="B82">
            <v>0</v>
          </cell>
          <cell r="C82">
            <v>15.838636363636363</v>
          </cell>
          <cell r="D82">
            <v>0</v>
          </cell>
          <cell r="E82">
            <v>69.992234848484856</v>
          </cell>
          <cell r="F82">
            <v>0</v>
          </cell>
          <cell r="G82">
            <v>0.72689393939393943</v>
          </cell>
          <cell r="H82">
            <v>0</v>
          </cell>
          <cell r="I82">
            <v>1768.3034090909091</v>
          </cell>
          <cell r="J82">
            <v>42.140719696969697</v>
          </cell>
        </row>
        <row r="86">
          <cell r="B86">
            <v>5.7386363636363638E-2</v>
          </cell>
          <cell r="C86">
            <v>80.360037878787878</v>
          </cell>
          <cell r="D86">
            <v>4.7439393939393941</v>
          </cell>
          <cell r="F86">
            <v>0.61212121212121207</v>
          </cell>
          <cell r="H86">
            <v>5.7386363636363638E-2</v>
          </cell>
          <cell r="J86">
            <v>0</v>
          </cell>
        </row>
        <row r="87">
          <cell r="B87">
            <v>0</v>
          </cell>
          <cell r="C87">
            <v>0</v>
          </cell>
          <cell r="D87">
            <v>0</v>
          </cell>
          <cell r="F87">
            <v>0</v>
          </cell>
          <cell r="H87">
            <v>0</v>
          </cell>
          <cell r="J87">
            <v>0</v>
          </cell>
        </row>
        <row r="88">
          <cell r="B88">
            <v>0</v>
          </cell>
          <cell r="C88">
            <v>0.72689393939393943</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0.49734848484848487</v>
          </cell>
          <cell r="C91">
            <v>1736.128787878788</v>
          </cell>
          <cell r="D91">
            <v>30.185227272727271</v>
          </cell>
          <cell r="F91">
            <v>1.2242424242424241</v>
          </cell>
          <cell r="H91">
            <v>0.26780303030303032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6.2933712121212118</v>
          </cell>
          <cell r="C94">
            <v>34.470075757575756</v>
          </cell>
          <cell r="D94">
            <v>1.3007575757575758</v>
          </cell>
          <cell r="F94">
            <v>7.6515151515151508E-2</v>
          </cell>
          <cell r="H94">
            <v>0</v>
          </cell>
          <cell r="J94">
            <v>0</v>
          </cell>
        </row>
        <row r="99">
          <cell r="B99">
            <v>262.08352272727274</v>
          </cell>
          <cell r="C99">
            <v>2.3528409090909093</v>
          </cell>
          <cell r="D99">
            <v>5.7386363636363638E-2</v>
          </cell>
          <cell r="E99">
            <v>0.40170454545454548</v>
          </cell>
          <cell r="F99">
            <v>79.365340909090904</v>
          </cell>
          <cell r="G99">
            <v>88.738446969696966</v>
          </cell>
          <cell r="H99">
            <v>264.66590909090911</v>
          </cell>
          <cell r="I99">
            <v>562.27159090909095</v>
          </cell>
          <cell r="J99">
            <v>355.14507575757574</v>
          </cell>
          <cell r="K99">
            <v>281.92007575757577</v>
          </cell>
        </row>
      </sheetData>
      <sheetData sheetId="6">
        <row r="12">
          <cell r="B12">
            <v>0</v>
          </cell>
          <cell r="C12">
            <v>0</v>
          </cell>
          <cell r="D12">
            <v>0</v>
          </cell>
          <cell r="E12">
            <v>43.085000000000001</v>
          </cell>
          <cell r="F12">
            <v>0</v>
          </cell>
          <cell r="G12">
            <v>0</v>
          </cell>
          <cell r="H12">
            <v>0</v>
          </cell>
          <cell r="I12">
            <v>176.83600000000001</v>
          </cell>
          <cell r="J12">
            <v>0</v>
          </cell>
        </row>
        <row r="13">
          <cell r="B13">
            <v>0</v>
          </cell>
          <cell r="C13">
            <v>0</v>
          </cell>
          <cell r="D13">
            <v>0</v>
          </cell>
          <cell r="E13">
            <v>1351</v>
          </cell>
          <cell r="F13">
            <v>0</v>
          </cell>
          <cell r="G13">
            <v>0</v>
          </cell>
          <cell r="H13">
            <v>0</v>
          </cell>
          <cell r="I13">
            <v>6620</v>
          </cell>
          <cell r="J13">
            <v>0</v>
          </cell>
        </row>
        <row r="17">
          <cell r="B17">
            <v>0</v>
          </cell>
          <cell r="C17">
            <v>27.431999999999999</v>
          </cell>
          <cell r="D17">
            <v>10.808999999999999</v>
          </cell>
          <cell r="F17">
            <v>4.8440000000000003</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138.37799999999999</v>
          </cell>
          <cell r="D22">
            <v>36.718000000000004</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1340</v>
          </cell>
          <cell r="D30">
            <v>9</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6546</v>
          </cell>
          <cell r="D35">
            <v>73</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42.204999999999998</v>
          </cell>
          <cell r="G43">
            <v>14.147</v>
          </cell>
          <cell r="H43">
            <v>13.262</v>
          </cell>
          <cell r="I43">
            <v>45.258000000000003</v>
          </cell>
          <cell r="J43">
            <v>76.945999999999998</v>
          </cell>
          <cell r="K43">
            <v>28.103000000000002</v>
          </cell>
        </row>
        <row r="44">
          <cell r="B44">
            <v>0</v>
          </cell>
          <cell r="C44">
            <v>0</v>
          </cell>
          <cell r="D44">
            <v>0</v>
          </cell>
          <cell r="E44">
            <v>0</v>
          </cell>
          <cell r="F44">
            <v>1047</v>
          </cell>
          <cell r="G44">
            <v>1214</v>
          </cell>
          <cell r="H44">
            <v>1377</v>
          </cell>
          <cell r="I44">
            <v>1505</v>
          </cell>
          <cell r="J44">
            <v>1838</v>
          </cell>
          <cell r="K44">
            <v>990</v>
          </cell>
        </row>
        <row r="49">
          <cell r="E49">
            <v>0</v>
          </cell>
          <cell r="G49">
            <v>0</v>
          </cell>
          <cell r="I49">
            <v>1</v>
          </cell>
          <cell r="K49">
            <v>0</v>
          </cell>
        </row>
        <row r="50">
          <cell r="E50">
            <v>0</v>
          </cell>
          <cell r="G50">
            <v>0</v>
          </cell>
          <cell r="I50">
            <v>0</v>
          </cell>
          <cell r="K50">
            <v>0</v>
          </cell>
        </row>
        <row r="51">
          <cell r="E51">
            <v>0</v>
          </cell>
          <cell r="G51">
            <v>2</v>
          </cell>
          <cell r="I51">
            <v>4</v>
          </cell>
          <cell r="K51">
            <v>4</v>
          </cell>
        </row>
        <row r="52">
          <cell r="E52">
            <v>0</v>
          </cell>
          <cell r="G52">
            <v>0</v>
          </cell>
          <cell r="I52">
            <v>0</v>
          </cell>
          <cell r="K52">
            <v>0</v>
          </cell>
        </row>
        <row r="53">
          <cell r="E53">
            <v>6</v>
          </cell>
          <cell r="G53">
            <v>0</v>
          </cell>
          <cell r="I53">
            <v>0</v>
          </cell>
          <cell r="K53">
            <v>0</v>
          </cell>
        </row>
        <row r="54">
          <cell r="E54">
            <v>0</v>
          </cell>
          <cell r="G54">
            <v>0</v>
          </cell>
          <cell r="I54">
            <v>0</v>
          </cell>
          <cell r="K54">
            <v>0</v>
          </cell>
        </row>
        <row r="55">
          <cell r="E55">
            <v>0</v>
          </cell>
          <cell r="G55">
            <v>0</v>
          </cell>
          <cell r="I55">
            <v>5</v>
          </cell>
          <cell r="K55">
            <v>0</v>
          </cell>
        </row>
        <row r="56">
          <cell r="E56">
            <v>0</v>
          </cell>
          <cell r="G56">
            <v>0</v>
          </cell>
          <cell r="I56">
            <v>0</v>
          </cell>
          <cell r="K56">
            <v>0</v>
          </cell>
        </row>
        <row r="57">
          <cell r="G57">
            <v>0</v>
          </cell>
        </row>
        <row r="60">
          <cell r="D60">
            <v>4</v>
          </cell>
          <cell r="L60">
            <v>155</v>
          </cell>
        </row>
        <row r="61">
          <cell r="D61">
            <v>2</v>
          </cell>
        </row>
        <row r="62">
          <cell r="D62">
            <v>0</v>
          </cell>
        </row>
        <row r="63">
          <cell r="D63">
            <v>2</v>
          </cell>
          <cell r="L63">
            <v>1202</v>
          </cell>
        </row>
        <row r="64">
          <cell r="D64">
            <v>0</v>
          </cell>
        </row>
        <row r="65">
          <cell r="D65">
            <v>3732</v>
          </cell>
        </row>
        <row r="68">
          <cell r="D68">
            <v>0</v>
          </cell>
        </row>
        <row r="82">
          <cell r="B82">
            <v>0</v>
          </cell>
          <cell r="C82">
            <v>0</v>
          </cell>
          <cell r="D82">
            <v>0</v>
          </cell>
          <cell r="E82">
            <v>40.506971590909089</v>
          </cell>
          <cell r="F82">
            <v>0</v>
          </cell>
          <cell r="G82">
            <v>0</v>
          </cell>
          <cell r="H82">
            <v>0</v>
          </cell>
          <cell r="I82">
            <v>198.4871590909091</v>
          </cell>
          <cell r="J82">
            <v>0</v>
          </cell>
        </row>
        <row r="86">
          <cell r="B86">
            <v>0</v>
          </cell>
          <cell r="C86">
            <v>40.177159090909093</v>
          </cell>
          <cell r="D86">
            <v>0.26984659090909091</v>
          </cell>
          <cell r="F86">
            <v>2.9982954545454545E-2</v>
          </cell>
          <cell r="H86">
            <v>2.9982954545454545E-2</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196.26842045454546</v>
          </cell>
          <cell r="D91">
            <v>2.1887556818181819</v>
          </cell>
          <cell r="F91">
            <v>2.9982954545454545E-2</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31.392153409090909</v>
          </cell>
          <cell r="G99">
            <v>36.39930681818182</v>
          </cell>
          <cell r="H99">
            <v>41.286528409090906</v>
          </cell>
          <cell r="I99">
            <v>45.124346590909092</v>
          </cell>
          <cell r="J99">
            <v>55.108670454545461</v>
          </cell>
          <cell r="K99">
            <v>29.683125</v>
          </cell>
        </row>
      </sheetData>
      <sheetData sheetId="7">
        <row r="12">
          <cell r="B12">
            <v>0</v>
          </cell>
          <cell r="C12">
            <v>0</v>
          </cell>
          <cell r="D12">
            <v>0</v>
          </cell>
          <cell r="E12">
            <v>86</v>
          </cell>
          <cell r="F12">
            <v>0</v>
          </cell>
          <cell r="G12">
            <v>0</v>
          </cell>
          <cell r="H12">
            <v>0</v>
          </cell>
          <cell r="I12">
            <v>210</v>
          </cell>
          <cell r="J12">
            <v>0</v>
          </cell>
          <cell r="K12"/>
        </row>
        <row r="13">
          <cell r="B13">
            <v>0</v>
          </cell>
          <cell r="C13">
            <v>0</v>
          </cell>
          <cell r="D13">
            <v>0</v>
          </cell>
          <cell r="E13">
            <v>1372</v>
          </cell>
          <cell r="F13">
            <v>0</v>
          </cell>
          <cell r="G13">
            <v>0</v>
          </cell>
          <cell r="H13">
            <v>0</v>
          </cell>
          <cell r="I13">
            <v>10832</v>
          </cell>
          <cell r="J13">
            <v>0</v>
          </cell>
          <cell r="K13"/>
        </row>
        <row r="17">
          <cell r="B17">
            <v>0</v>
          </cell>
          <cell r="C17">
            <v>34</v>
          </cell>
          <cell r="D17">
            <v>26</v>
          </cell>
          <cell r="E17"/>
          <cell r="F17">
            <v>15</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153</v>
          </cell>
          <cell r="D22">
            <v>48</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1307</v>
          </cell>
          <cell r="D30">
            <v>48</v>
          </cell>
          <cell r="E30"/>
          <cell r="F30">
            <v>10</v>
          </cell>
          <cell r="G30"/>
          <cell r="H30">
            <v>7</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10663</v>
          </cell>
          <cell r="D35">
            <v>164</v>
          </cell>
          <cell r="E35"/>
          <cell r="F35">
            <v>2</v>
          </cell>
          <cell r="G35"/>
          <cell r="H35">
            <v>3</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14</v>
          </cell>
          <cell r="F43">
            <v>44</v>
          </cell>
          <cell r="G43">
            <v>33</v>
          </cell>
          <cell r="H43">
            <v>21</v>
          </cell>
          <cell r="I43">
            <v>147</v>
          </cell>
          <cell r="J43">
            <v>20</v>
          </cell>
          <cell r="K43">
            <v>18</v>
          </cell>
        </row>
        <row r="44">
          <cell r="B44">
            <v>77</v>
          </cell>
          <cell r="C44">
            <v>0</v>
          </cell>
          <cell r="D44">
            <v>0</v>
          </cell>
          <cell r="E44">
            <v>4</v>
          </cell>
          <cell r="F44">
            <v>1378</v>
          </cell>
          <cell r="G44">
            <v>3001</v>
          </cell>
          <cell r="H44">
            <v>2134</v>
          </cell>
          <cell r="I44">
            <v>2738</v>
          </cell>
          <cell r="J44">
            <v>1496</v>
          </cell>
          <cell r="K44">
            <v>1376</v>
          </cell>
        </row>
        <row r="49">
          <cell r="E49">
            <v>0</v>
          </cell>
          <cell r="F49"/>
          <cell r="G49">
            <v>0</v>
          </cell>
          <cell r="H49"/>
          <cell r="I49">
            <v>1</v>
          </cell>
          <cell r="J49"/>
          <cell r="K49">
            <v>1</v>
          </cell>
          <cell r="L49"/>
        </row>
        <row r="50">
          <cell r="E50">
            <v>0</v>
          </cell>
          <cell r="F50"/>
          <cell r="G50">
            <v>0</v>
          </cell>
          <cell r="H50"/>
          <cell r="I50">
            <v>1</v>
          </cell>
          <cell r="J50"/>
          <cell r="K50">
            <v>1</v>
          </cell>
          <cell r="L50"/>
        </row>
        <row r="51">
          <cell r="E51">
            <v>6</v>
          </cell>
          <cell r="F51"/>
          <cell r="G51">
            <v>6</v>
          </cell>
          <cell r="H51"/>
          <cell r="I51">
            <v>21</v>
          </cell>
          <cell r="J51"/>
          <cell r="K51">
            <v>21</v>
          </cell>
          <cell r="L51"/>
        </row>
        <row r="52">
          <cell r="E52">
            <v>0</v>
          </cell>
          <cell r="F52"/>
          <cell r="G52">
            <v>0</v>
          </cell>
          <cell r="H52"/>
          <cell r="I52">
            <v>0</v>
          </cell>
          <cell r="J52"/>
          <cell r="K52">
            <v>0</v>
          </cell>
          <cell r="L52"/>
        </row>
        <row r="53">
          <cell r="E53">
            <v>2</v>
          </cell>
          <cell r="F53"/>
          <cell r="G53">
            <v>2</v>
          </cell>
          <cell r="H53"/>
          <cell r="I53">
            <v>4</v>
          </cell>
          <cell r="J53"/>
          <cell r="K53">
            <v>4</v>
          </cell>
          <cell r="L53"/>
        </row>
        <row r="54">
          <cell r="E54">
            <v>2</v>
          </cell>
          <cell r="F54"/>
          <cell r="G54">
            <v>2</v>
          </cell>
          <cell r="H54"/>
          <cell r="I54">
            <v>5</v>
          </cell>
          <cell r="J54"/>
          <cell r="K54">
            <v>5</v>
          </cell>
          <cell r="L54"/>
        </row>
        <row r="55">
          <cell r="E55">
            <v>1</v>
          </cell>
          <cell r="F55"/>
          <cell r="G55">
            <v>1</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27</v>
          </cell>
          <cell r="L60">
            <v>409</v>
          </cell>
        </row>
        <row r="61">
          <cell r="D61">
            <v>6</v>
          </cell>
        </row>
        <row r="62">
          <cell r="D62">
            <v>6</v>
          </cell>
        </row>
        <row r="63">
          <cell r="D63">
            <v>15</v>
          </cell>
          <cell r="L63">
            <v>1089</v>
          </cell>
        </row>
        <row r="64">
          <cell r="D64">
            <v>0</v>
          </cell>
        </row>
        <row r="65">
          <cell r="D65">
            <v>3992</v>
          </cell>
        </row>
        <row r="68">
          <cell r="D68">
            <v>0</v>
          </cell>
        </row>
        <row r="69">
          <cell r="D69"/>
        </row>
        <row r="82">
          <cell r="B82">
            <v>0</v>
          </cell>
          <cell r="C82">
            <v>0</v>
          </cell>
          <cell r="D82">
            <v>0</v>
          </cell>
          <cell r="E82">
            <v>27.28409090909091</v>
          </cell>
          <cell r="F82">
            <v>0</v>
          </cell>
          <cell r="G82">
            <v>0</v>
          </cell>
          <cell r="H82">
            <v>0</v>
          </cell>
          <cell r="I82">
            <v>215.40909090909091</v>
          </cell>
          <cell r="J82">
            <v>0</v>
          </cell>
          <cell r="K82"/>
        </row>
        <row r="86">
          <cell r="B86">
            <v>0</v>
          </cell>
          <cell r="C86">
            <v>25.991477272727273</v>
          </cell>
          <cell r="D86">
            <v>0.95454545454545459</v>
          </cell>
          <cell r="E86"/>
          <cell r="F86">
            <v>0.19886363636363635</v>
          </cell>
          <cell r="G86"/>
          <cell r="H86">
            <v>0.13920454545454544</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212.04829545454547</v>
          </cell>
          <cell r="D91">
            <v>3.2613636363636362</v>
          </cell>
          <cell r="E91"/>
          <cell r="F91">
            <v>3.9772727272727272E-2</v>
          </cell>
          <cell r="G91"/>
          <cell r="H91">
            <v>5.9659090909090912E-2</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1.53125</v>
          </cell>
          <cell r="C99">
            <v>0</v>
          </cell>
          <cell r="D99">
            <v>0</v>
          </cell>
          <cell r="E99">
            <v>7.9545454545454544E-2</v>
          </cell>
          <cell r="F99">
            <v>27.40340909090909</v>
          </cell>
          <cell r="G99">
            <v>59.678977272727273</v>
          </cell>
          <cell r="H99">
            <v>42.4375</v>
          </cell>
          <cell r="I99">
            <v>54.448863636363633</v>
          </cell>
          <cell r="J99">
            <v>29.75</v>
          </cell>
          <cell r="K99">
            <v>27.363636363636363</v>
          </cell>
        </row>
      </sheetData>
      <sheetData sheetId="8">
        <row r="12">
          <cell r="B12">
            <v>0</v>
          </cell>
          <cell r="C12">
            <v>0</v>
          </cell>
          <cell r="D12">
            <v>0</v>
          </cell>
          <cell r="E12">
            <v>3006</v>
          </cell>
          <cell r="F12">
            <v>0</v>
          </cell>
          <cell r="G12">
            <v>0</v>
          </cell>
          <cell r="H12">
            <v>0</v>
          </cell>
          <cell r="I12">
            <v>6154</v>
          </cell>
          <cell r="J12">
            <v>0</v>
          </cell>
        </row>
        <row r="13">
          <cell r="B13">
            <v>0</v>
          </cell>
          <cell r="C13">
            <v>0</v>
          </cell>
          <cell r="D13">
            <v>0</v>
          </cell>
          <cell r="E13">
            <v>61947</v>
          </cell>
          <cell r="F13">
            <v>0</v>
          </cell>
          <cell r="G13">
            <v>7</v>
          </cell>
          <cell r="H13">
            <v>0</v>
          </cell>
          <cell r="I13">
            <v>348056</v>
          </cell>
          <cell r="J13">
            <v>0</v>
          </cell>
        </row>
        <row r="17">
          <cell r="B17">
            <v>0</v>
          </cell>
          <cell r="C17">
            <v>1253</v>
          </cell>
          <cell r="D17">
            <v>687</v>
          </cell>
          <cell r="F17">
            <v>836</v>
          </cell>
          <cell r="H17">
            <v>184</v>
          </cell>
          <cell r="J17">
            <v>46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4651</v>
          </cell>
          <cell r="D22">
            <v>1188</v>
          </cell>
          <cell r="F22">
            <v>315</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54621</v>
          </cell>
          <cell r="D30">
            <v>7022</v>
          </cell>
          <cell r="F30">
            <v>250</v>
          </cell>
          <cell r="H30">
            <v>52</v>
          </cell>
          <cell r="J30">
            <v>2</v>
          </cell>
        </row>
        <row r="31">
          <cell r="B31">
            <v>0</v>
          </cell>
          <cell r="C31">
            <v>0</v>
          </cell>
          <cell r="D31">
            <v>0</v>
          </cell>
          <cell r="F31">
            <v>0</v>
          </cell>
          <cell r="H31">
            <v>0</v>
          </cell>
          <cell r="J31">
            <v>0</v>
          </cell>
        </row>
        <row r="32">
          <cell r="B32">
            <v>0</v>
          </cell>
          <cell r="C32">
            <v>7</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344769</v>
          </cell>
          <cell r="D35">
            <v>3068</v>
          </cell>
          <cell r="F35">
            <v>196</v>
          </cell>
          <cell r="H35">
            <v>23</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11</v>
          </cell>
          <cell r="E43">
            <v>349</v>
          </cell>
          <cell r="F43">
            <v>1938</v>
          </cell>
          <cell r="G43">
            <v>1515</v>
          </cell>
          <cell r="H43">
            <v>1084</v>
          </cell>
          <cell r="I43">
            <v>2390</v>
          </cell>
          <cell r="J43">
            <v>1416</v>
          </cell>
          <cell r="K43">
            <v>457</v>
          </cell>
        </row>
        <row r="44">
          <cell r="B44">
            <v>1</v>
          </cell>
          <cell r="C44">
            <v>0</v>
          </cell>
          <cell r="D44">
            <v>61</v>
          </cell>
          <cell r="E44">
            <v>8056</v>
          </cell>
          <cell r="F44">
            <v>46966</v>
          </cell>
          <cell r="G44">
            <v>94487</v>
          </cell>
          <cell r="H44">
            <v>72533</v>
          </cell>
          <cell r="I44">
            <v>89584</v>
          </cell>
          <cell r="J44">
            <v>64449</v>
          </cell>
          <cell r="K44">
            <v>33873</v>
          </cell>
        </row>
        <row r="49">
          <cell r="E49">
            <v>0</v>
          </cell>
          <cell r="G49">
            <v>0</v>
          </cell>
          <cell r="I49">
            <v>20</v>
          </cell>
          <cell r="K49">
            <v>10</v>
          </cell>
        </row>
        <row r="50">
          <cell r="E50">
            <v>1</v>
          </cell>
          <cell r="G50">
            <v>1</v>
          </cell>
          <cell r="I50">
            <v>17</v>
          </cell>
          <cell r="K50">
            <v>14</v>
          </cell>
        </row>
        <row r="51">
          <cell r="E51">
            <v>41</v>
          </cell>
          <cell r="G51">
            <v>41</v>
          </cell>
          <cell r="I51">
            <v>175</v>
          </cell>
          <cell r="K51">
            <v>167</v>
          </cell>
        </row>
        <row r="52">
          <cell r="E52">
            <v>3</v>
          </cell>
          <cell r="G52">
            <v>3</v>
          </cell>
          <cell r="I52">
            <v>53</v>
          </cell>
          <cell r="K52">
            <v>50</v>
          </cell>
        </row>
        <row r="53">
          <cell r="E53">
            <v>14</v>
          </cell>
          <cell r="G53">
            <v>9</v>
          </cell>
          <cell r="I53">
            <v>67</v>
          </cell>
          <cell r="K53">
            <v>27</v>
          </cell>
        </row>
        <row r="54">
          <cell r="E54">
            <v>29</v>
          </cell>
          <cell r="G54">
            <v>8</v>
          </cell>
          <cell r="I54">
            <v>139</v>
          </cell>
          <cell r="K54">
            <v>120</v>
          </cell>
        </row>
        <row r="55">
          <cell r="E55">
            <v>4</v>
          </cell>
          <cell r="G55">
            <v>1</v>
          </cell>
          <cell r="I55">
            <v>13</v>
          </cell>
          <cell r="K55">
            <v>10</v>
          </cell>
        </row>
        <row r="56">
          <cell r="E56">
            <v>5</v>
          </cell>
          <cell r="G56">
            <v>4</v>
          </cell>
          <cell r="I56">
            <v>15</v>
          </cell>
          <cell r="K56">
            <v>6</v>
          </cell>
        </row>
        <row r="57">
          <cell r="G57">
            <v>5</v>
          </cell>
        </row>
        <row r="60">
          <cell r="D60">
            <v>207</v>
          </cell>
          <cell r="L60">
            <v>4264</v>
          </cell>
        </row>
        <row r="61">
          <cell r="D61">
            <v>60</v>
          </cell>
        </row>
        <row r="62">
          <cell r="D62">
            <v>22</v>
          </cell>
        </row>
        <row r="63">
          <cell r="D63">
            <v>111</v>
          </cell>
          <cell r="L63">
            <v>37081</v>
          </cell>
        </row>
        <row r="64">
          <cell r="D64">
            <v>14</v>
          </cell>
        </row>
        <row r="65">
          <cell r="D65">
            <v>183165</v>
          </cell>
        </row>
        <row r="68">
          <cell r="D68">
            <v>0</v>
          </cell>
        </row>
        <row r="82">
          <cell r="B82">
            <v>0</v>
          </cell>
          <cell r="C82">
            <v>0</v>
          </cell>
          <cell r="D82">
            <v>0</v>
          </cell>
          <cell r="E82">
            <v>1161.5062499999999</v>
          </cell>
          <cell r="F82">
            <v>0</v>
          </cell>
          <cell r="G82">
            <v>0.13125000000000001</v>
          </cell>
          <cell r="H82">
            <v>0</v>
          </cell>
          <cell r="I82">
            <v>6526.05</v>
          </cell>
          <cell r="J82">
            <v>0</v>
          </cell>
        </row>
        <row r="86">
          <cell r="B86">
            <v>0</v>
          </cell>
          <cell r="C86">
            <v>1024.14375</v>
          </cell>
          <cell r="D86">
            <v>131.66249999999999</v>
          </cell>
          <cell r="F86">
            <v>4.6875</v>
          </cell>
          <cell r="H86">
            <v>0.97499999999999998</v>
          </cell>
          <cell r="J86">
            <v>3.7499999999999999E-2</v>
          </cell>
        </row>
        <row r="87">
          <cell r="B87">
            <v>0</v>
          </cell>
          <cell r="C87">
            <v>0</v>
          </cell>
          <cell r="D87">
            <v>0</v>
          </cell>
          <cell r="F87">
            <v>0</v>
          </cell>
          <cell r="H87">
            <v>0</v>
          </cell>
          <cell r="J87">
            <v>0</v>
          </cell>
        </row>
        <row r="88">
          <cell r="B88">
            <v>0</v>
          </cell>
          <cell r="C88">
            <v>0.13125000000000001</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6464.4187499999998</v>
          </cell>
          <cell r="D91">
            <v>57.524999999999999</v>
          </cell>
          <cell r="F91">
            <v>3.6749999999999998</v>
          </cell>
          <cell r="H91">
            <v>0.43125000000000002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1.8749999999999999E-2</v>
          </cell>
          <cell r="C99">
            <v>0</v>
          </cell>
          <cell r="D99">
            <v>1.14375</v>
          </cell>
          <cell r="E99">
            <v>151.05000000000001</v>
          </cell>
          <cell r="F99">
            <v>880.61249999999995</v>
          </cell>
          <cell r="G99">
            <v>1771.6312499999999</v>
          </cell>
          <cell r="H99">
            <v>1359.9937500000001</v>
          </cell>
          <cell r="I99">
            <v>1679.7</v>
          </cell>
          <cell r="J99">
            <v>1208.41875</v>
          </cell>
          <cell r="K99">
            <v>635.11874999999998</v>
          </cell>
        </row>
      </sheetData>
      <sheetData sheetId="9">
        <row r="12">
          <cell r="B12">
            <v>0</v>
          </cell>
          <cell r="C12">
            <v>0</v>
          </cell>
          <cell r="D12">
            <v>0</v>
          </cell>
          <cell r="E12">
            <v>4455</v>
          </cell>
          <cell r="F12">
            <v>0</v>
          </cell>
          <cell r="G12">
            <v>0</v>
          </cell>
          <cell r="H12">
            <v>0</v>
          </cell>
          <cell r="I12">
            <v>6879</v>
          </cell>
          <cell r="J12">
            <v>0</v>
          </cell>
          <cell r="K12"/>
        </row>
        <row r="13">
          <cell r="B13">
            <v>0</v>
          </cell>
          <cell r="C13">
            <v>0</v>
          </cell>
          <cell r="D13">
            <v>0</v>
          </cell>
          <cell r="E13">
            <v>85357</v>
          </cell>
          <cell r="F13">
            <v>0</v>
          </cell>
          <cell r="G13">
            <v>12541</v>
          </cell>
          <cell r="H13">
            <v>0</v>
          </cell>
          <cell r="I13">
            <v>420967</v>
          </cell>
          <cell r="J13">
            <v>0</v>
          </cell>
          <cell r="K13"/>
        </row>
        <row r="17">
          <cell r="B17">
            <v>0</v>
          </cell>
          <cell r="C17">
            <v>1866</v>
          </cell>
          <cell r="D17">
            <v>1609</v>
          </cell>
          <cell r="E17"/>
          <cell r="F17">
            <v>751</v>
          </cell>
          <cell r="G17"/>
          <cell r="H17">
            <v>115</v>
          </cell>
          <cell r="I17"/>
          <cell r="J17">
            <v>113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1</v>
          </cell>
          <cell r="D21">
            <v>0</v>
          </cell>
          <cell r="E21"/>
          <cell r="F21">
            <v>0</v>
          </cell>
          <cell r="G21"/>
          <cell r="H21">
            <v>0</v>
          </cell>
          <cell r="I21"/>
          <cell r="J21">
            <v>0</v>
          </cell>
          <cell r="K21"/>
        </row>
        <row r="22">
          <cell r="B22">
            <v>0</v>
          </cell>
          <cell r="C22">
            <v>4530</v>
          </cell>
          <cell r="D22">
            <v>2045</v>
          </cell>
          <cell r="E22"/>
          <cell r="F22">
            <v>304</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77412</v>
          </cell>
          <cell r="D30">
            <v>7252</v>
          </cell>
          <cell r="E30"/>
          <cell r="F30">
            <v>596</v>
          </cell>
          <cell r="G30"/>
          <cell r="H30">
            <v>93</v>
          </cell>
          <cell r="I30"/>
          <cell r="J30">
            <v>4</v>
          </cell>
          <cell r="K30"/>
        </row>
        <row r="31">
          <cell r="B31">
            <v>0</v>
          </cell>
          <cell r="C31">
            <v>0</v>
          </cell>
          <cell r="D31">
            <v>0</v>
          </cell>
          <cell r="E31"/>
          <cell r="F31">
            <v>0</v>
          </cell>
          <cell r="G31"/>
          <cell r="H31">
            <v>0</v>
          </cell>
          <cell r="I31"/>
          <cell r="J31">
            <v>0</v>
          </cell>
          <cell r="K31"/>
        </row>
        <row r="32">
          <cell r="B32">
            <v>0</v>
          </cell>
          <cell r="C32">
            <v>30</v>
          </cell>
          <cell r="D32">
            <v>12511</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91</v>
          </cell>
          <cell r="D34">
            <v>13452</v>
          </cell>
          <cell r="E34"/>
          <cell r="F34">
            <v>0</v>
          </cell>
          <cell r="G34"/>
          <cell r="H34">
            <v>0</v>
          </cell>
          <cell r="I34"/>
          <cell r="J34">
            <v>0</v>
          </cell>
          <cell r="K34"/>
        </row>
        <row r="35">
          <cell r="B35">
            <v>0</v>
          </cell>
          <cell r="C35">
            <v>399400</v>
          </cell>
          <cell r="D35">
            <v>7360</v>
          </cell>
          <cell r="E35"/>
          <cell r="F35">
            <v>631</v>
          </cell>
          <cell r="G35"/>
          <cell r="H35">
            <v>33</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6</v>
          </cell>
          <cell r="E43">
            <v>718</v>
          </cell>
          <cell r="F43">
            <v>2466</v>
          </cell>
          <cell r="G43">
            <v>1194</v>
          </cell>
          <cell r="H43">
            <v>931</v>
          </cell>
          <cell r="I43">
            <v>2835</v>
          </cell>
          <cell r="J43">
            <v>1771</v>
          </cell>
          <cell r="K43">
            <v>1431</v>
          </cell>
        </row>
        <row r="44">
          <cell r="B44">
            <v>1734</v>
          </cell>
          <cell r="C44">
            <v>746</v>
          </cell>
          <cell r="D44">
            <v>1152</v>
          </cell>
          <cell r="E44">
            <v>30300</v>
          </cell>
          <cell r="F44">
            <v>82757</v>
          </cell>
          <cell r="G44">
            <v>61485</v>
          </cell>
          <cell r="H44">
            <v>66800</v>
          </cell>
          <cell r="I44">
            <v>91193</v>
          </cell>
          <cell r="J44">
            <v>79863</v>
          </cell>
          <cell r="K44">
            <v>102835</v>
          </cell>
        </row>
        <row r="49">
          <cell r="E49">
            <v>10</v>
          </cell>
          <cell r="F49"/>
          <cell r="G49">
            <v>4</v>
          </cell>
          <cell r="H49"/>
          <cell r="I49">
            <v>85</v>
          </cell>
          <cell r="J49"/>
          <cell r="K49">
            <v>39</v>
          </cell>
          <cell r="L49"/>
        </row>
        <row r="50">
          <cell r="E50">
            <v>2</v>
          </cell>
          <cell r="F50"/>
          <cell r="G50">
            <v>0</v>
          </cell>
          <cell r="H50"/>
          <cell r="I50">
            <v>58</v>
          </cell>
          <cell r="J50"/>
          <cell r="K50">
            <v>39</v>
          </cell>
          <cell r="L50"/>
        </row>
        <row r="51">
          <cell r="E51">
            <v>68</v>
          </cell>
          <cell r="F51"/>
          <cell r="G51">
            <v>63</v>
          </cell>
          <cell r="H51"/>
          <cell r="I51">
            <v>312</v>
          </cell>
          <cell r="J51"/>
          <cell r="K51">
            <v>295</v>
          </cell>
          <cell r="L51"/>
        </row>
        <row r="52">
          <cell r="E52">
            <v>3</v>
          </cell>
          <cell r="F52"/>
          <cell r="G52">
            <v>3</v>
          </cell>
          <cell r="H52"/>
          <cell r="I52">
            <v>93</v>
          </cell>
          <cell r="J52"/>
          <cell r="K52">
            <v>84</v>
          </cell>
          <cell r="L52"/>
        </row>
        <row r="53">
          <cell r="E53">
            <v>15</v>
          </cell>
          <cell r="F53"/>
          <cell r="G53">
            <v>1</v>
          </cell>
          <cell r="H53"/>
          <cell r="I53">
            <v>185</v>
          </cell>
          <cell r="J53"/>
          <cell r="K53">
            <v>85</v>
          </cell>
          <cell r="L53"/>
        </row>
        <row r="54">
          <cell r="E54">
            <v>24</v>
          </cell>
          <cell r="F54"/>
          <cell r="G54">
            <v>3</v>
          </cell>
          <cell r="H54"/>
          <cell r="I54">
            <v>193</v>
          </cell>
          <cell r="J54"/>
          <cell r="K54">
            <v>177</v>
          </cell>
          <cell r="L54"/>
        </row>
        <row r="55">
          <cell r="E55">
            <v>4</v>
          </cell>
          <cell r="F55"/>
          <cell r="G55">
            <v>2</v>
          </cell>
          <cell r="H55"/>
          <cell r="I55">
            <v>16</v>
          </cell>
          <cell r="J55"/>
          <cell r="K55">
            <v>11</v>
          </cell>
          <cell r="L55"/>
        </row>
        <row r="56">
          <cell r="E56">
            <v>5</v>
          </cell>
          <cell r="F56"/>
          <cell r="G56">
            <v>0</v>
          </cell>
          <cell r="H56"/>
          <cell r="I56">
            <v>188</v>
          </cell>
          <cell r="J56"/>
          <cell r="K56">
            <v>38</v>
          </cell>
          <cell r="L56"/>
        </row>
        <row r="57">
          <cell r="G57">
            <v>25</v>
          </cell>
          <cell r="H57"/>
          <cell r="I57"/>
          <cell r="J57"/>
          <cell r="K57"/>
          <cell r="L57"/>
        </row>
        <row r="60">
          <cell r="D60">
            <v>373</v>
          </cell>
          <cell r="L60">
            <v>7752</v>
          </cell>
        </row>
        <row r="61">
          <cell r="D61">
            <v>113</v>
          </cell>
        </row>
        <row r="62">
          <cell r="D62">
            <v>35</v>
          </cell>
        </row>
        <row r="63">
          <cell r="D63">
            <v>169</v>
          </cell>
          <cell r="L63">
            <v>94239</v>
          </cell>
        </row>
        <row r="64">
          <cell r="D64">
            <v>56</v>
          </cell>
        </row>
        <row r="65">
          <cell r="D65">
            <v>199417</v>
          </cell>
        </row>
        <row r="68">
          <cell r="D68">
            <v>0</v>
          </cell>
        </row>
        <row r="69">
          <cell r="D69"/>
        </row>
        <row r="82">
          <cell r="B82">
            <v>0</v>
          </cell>
          <cell r="C82">
            <v>0</v>
          </cell>
          <cell r="D82">
            <v>0</v>
          </cell>
          <cell r="E82">
            <v>1390.2844696969696</v>
          </cell>
          <cell r="F82">
            <v>0</v>
          </cell>
          <cell r="G82">
            <v>204.26628787878789</v>
          </cell>
          <cell r="H82">
            <v>0</v>
          </cell>
          <cell r="I82">
            <v>6856.6594696969696</v>
          </cell>
          <cell r="J82">
            <v>0</v>
          </cell>
          <cell r="K82"/>
        </row>
        <row r="86">
          <cell r="B86">
            <v>0</v>
          </cell>
          <cell r="C86">
            <v>1260.8772727272728</v>
          </cell>
          <cell r="D86">
            <v>118.11969696969697</v>
          </cell>
          <cell r="E86"/>
          <cell r="F86">
            <v>9.7075757575757571</v>
          </cell>
          <cell r="G86"/>
          <cell r="H86">
            <v>1.5147727272727274</v>
          </cell>
          <cell r="I86"/>
          <cell r="J86">
            <v>6.5151515151515155E-2</v>
          </cell>
          <cell r="K86"/>
        </row>
        <row r="87">
          <cell r="B87">
            <v>0</v>
          </cell>
          <cell r="C87">
            <v>0</v>
          </cell>
          <cell r="D87">
            <v>0</v>
          </cell>
          <cell r="E87"/>
          <cell r="F87">
            <v>0</v>
          </cell>
          <cell r="G87"/>
          <cell r="H87">
            <v>0</v>
          </cell>
          <cell r="I87"/>
          <cell r="J87">
            <v>0</v>
          </cell>
          <cell r="K87"/>
        </row>
        <row r="88">
          <cell r="B88">
            <v>0</v>
          </cell>
          <cell r="C88">
            <v>0.48863636363636365</v>
          </cell>
          <cell r="D88">
            <v>203.77765151515152</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1.4821969696969697</v>
          </cell>
          <cell r="D90">
            <v>219.10454545454544</v>
          </cell>
          <cell r="E90"/>
          <cell r="F90">
            <v>0</v>
          </cell>
          <cell r="G90"/>
          <cell r="H90">
            <v>0</v>
          </cell>
          <cell r="I90"/>
          <cell r="J90">
            <v>0</v>
          </cell>
          <cell r="K90"/>
        </row>
        <row r="91">
          <cell r="B91">
            <v>0</v>
          </cell>
          <cell r="C91">
            <v>6505.378787878788</v>
          </cell>
          <cell r="D91">
            <v>119.87878787878788</v>
          </cell>
          <cell r="E91"/>
          <cell r="F91">
            <v>10.277651515151515</v>
          </cell>
          <cell r="G91"/>
          <cell r="H91">
            <v>0.53749999999999998</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28.243181818181817</v>
          </cell>
          <cell r="C99">
            <v>12.150757575757575</v>
          </cell>
          <cell r="D99">
            <v>18.763636363636362</v>
          </cell>
          <cell r="E99">
            <v>493.52272727272725</v>
          </cell>
          <cell r="F99">
            <v>1347.9359848484848</v>
          </cell>
          <cell r="G99">
            <v>1001.4602272727273</v>
          </cell>
          <cell r="H99">
            <v>1088.030303030303</v>
          </cell>
          <cell r="I99">
            <v>1485.3405303030304</v>
          </cell>
          <cell r="J99">
            <v>1300.7988636363636</v>
          </cell>
          <cell r="K99">
            <v>1674.9640151515152</v>
          </cell>
        </row>
      </sheetData>
      <sheetData sheetId="10">
        <row r="12">
          <cell r="B12">
            <v>0</v>
          </cell>
          <cell r="C12">
            <v>0</v>
          </cell>
          <cell r="D12">
            <v>0</v>
          </cell>
          <cell r="E12">
            <v>1863</v>
          </cell>
          <cell r="F12">
            <v>0</v>
          </cell>
          <cell r="G12">
            <v>0</v>
          </cell>
          <cell r="H12">
            <v>0</v>
          </cell>
          <cell r="I12">
            <v>6186</v>
          </cell>
          <cell r="J12">
            <v>0</v>
          </cell>
        </row>
        <row r="13">
          <cell r="B13">
            <v>0</v>
          </cell>
          <cell r="C13">
            <v>0</v>
          </cell>
          <cell r="D13">
            <v>0</v>
          </cell>
          <cell r="E13">
            <v>28806</v>
          </cell>
          <cell r="F13">
            <v>0</v>
          </cell>
          <cell r="G13">
            <v>0</v>
          </cell>
          <cell r="H13">
            <v>0</v>
          </cell>
          <cell r="I13">
            <v>273870</v>
          </cell>
          <cell r="J13">
            <v>0</v>
          </cell>
        </row>
        <row r="17">
          <cell r="B17">
            <v>0</v>
          </cell>
          <cell r="C17">
            <v>737</v>
          </cell>
          <cell r="D17">
            <v>596</v>
          </cell>
          <cell r="F17">
            <v>437</v>
          </cell>
          <cell r="H17">
            <v>69</v>
          </cell>
          <cell r="J17">
            <v>24</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4677</v>
          </cell>
          <cell r="D22">
            <v>1054</v>
          </cell>
          <cell r="F22">
            <v>455</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25707</v>
          </cell>
          <cell r="D30">
            <v>2916</v>
          </cell>
          <cell r="F30">
            <v>149</v>
          </cell>
          <cell r="H30">
            <v>33</v>
          </cell>
          <cell r="J30">
            <v>1</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271016</v>
          </cell>
          <cell r="D35">
            <v>2654</v>
          </cell>
          <cell r="F35">
            <v>173</v>
          </cell>
          <cell r="H35">
            <v>26</v>
          </cell>
          <cell r="J35">
            <v>1</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v>
          </cell>
          <cell r="D43">
            <v>2</v>
          </cell>
          <cell r="E43">
            <v>85</v>
          </cell>
          <cell r="F43">
            <v>1255</v>
          </cell>
          <cell r="G43">
            <v>1085</v>
          </cell>
          <cell r="H43">
            <v>673</v>
          </cell>
          <cell r="I43">
            <v>2988</v>
          </cell>
          <cell r="J43">
            <v>1342</v>
          </cell>
          <cell r="K43">
            <v>617</v>
          </cell>
        </row>
        <row r="44">
          <cell r="B44">
            <v>0</v>
          </cell>
          <cell r="C44">
            <v>505</v>
          </cell>
          <cell r="D44">
            <v>21</v>
          </cell>
          <cell r="E44">
            <v>884</v>
          </cell>
          <cell r="F44">
            <v>29078</v>
          </cell>
          <cell r="G44">
            <v>69872</v>
          </cell>
          <cell r="H44">
            <v>44228</v>
          </cell>
          <cell r="I44">
            <v>77836</v>
          </cell>
          <cell r="J44">
            <v>55229</v>
          </cell>
          <cell r="K44">
            <v>25023</v>
          </cell>
        </row>
        <row r="49">
          <cell r="E49">
            <v>0</v>
          </cell>
          <cell r="G49">
            <v>0</v>
          </cell>
          <cell r="I49">
            <v>11</v>
          </cell>
          <cell r="K49">
            <v>3</v>
          </cell>
        </row>
        <row r="50">
          <cell r="E50">
            <v>6</v>
          </cell>
          <cell r="G50">
            <v>3</v>
          </cell>
          <cell r="I50">
            <v>33</v>
          </cell>
          <cell r="K50">
            <v>17</v>
          </cell>
        </row>
        <row r="51">
          <cell r="E51">
            <v>55</v>
          </cell>
          <cell r="G51">
            <v>49</v>
          </cell>
          <cell r="I51">
            <v>184</v>
          </cell>
          <cell r="K51">
            <v>158</v>
          </cell>
        </row>
        <row r="52">
          <cell r="E52">
            <v>1</v>
          </cell>
          <cell r="G52">
            <v>1</v>
          </cell>
          <cell r="I52">
            <v>63</v>
          </cell>
          <cell r="K52">
            <v>43</v>
          </cell>
        </row>
        <row r="53">
          <cell r="E53">
            <v>8</v>
          </cell>
          <cell r="G53">
            <v>3</v>
          </cell>
          <cell r="I53">
            <v>118</v>
          </cell>
          <cell r="K53">
            <v>21</v>
          </cell>
        </row>
        <row r="54">
          <cell r="E54">
            <v>38</v>
          </cell>
          <cell r="G54">
            <v>7</v>
          </cell>
          <cell r="I54">
            <v>1736</v>
          </cell>
          <cell r="K54">
            <v>372</v>
          </cell>
        </row>
        <row r="55">
          <cell r="E55">
            <v>0</v>
          </cell>
          <cell r="G55">
            <v>0</v>
          </cell>
          <cell r="I55">
            <v>10</v>
          </cell>
          <cell r="K55">
            <v>2</v>
          </cell>
        </row>
        <row r="56">
          <cell r="E56">
            <v>2</v>
          </cell>
          <cell r="G56">
            <v>1</v>
          </cell>
          <cell r="I56">
            <v>46</v>
          </cell>
          <cell r="K56">
            <v>17</v>
          </cell>
        </row>
        <row r="57">
          <cell r="G57">
            <v>1629</v>
          </cell>
        </row>
        <row r="60">
          <cell r="D60">
            <v>246</v>
          </cell>
          <cell r="L60">
            <v>4112</v>
          </cell>
        </row>
        <row r="61">
          <cell r="D61">
            <v>41</v>
          </cell>
        </row>
        <row r="62">
          <cell r="D62">
            <v>29</v>
          </cell>
        </row>
        <row r="63">
          <cell r="D63">
            <v>146</v>
          </cell>
          <cell r="L63">
            <v>42739</v>
          </cell>
        </row>
        <row r="64">
          <cell r="D64">
            <v>30</v>
          </cell>
        </row>
        <row r="65">
          <cell r="D65">
            <v>132723</v>
          </cell>
        </row>
        <row r="68">
          <cell r="D68">
            <v>0</v>
          </cell>
        </row>
        <row r="82">
          <cell r="B82">
            <v>0</v>
          </cell>
          <cell r="C82">
            <v>0</v>
          </cell>
          <cell r="D82">
            <v>0</v>
          </cell>
          <cell r="E82">
            <v>521.29039772727265</v>
          </cell>
          <cell r="F82">
            <v>0</v>
          </cell>
          <cell r="G82">
            <v>0</v>
          </cell>
          <cell r="H82">
            <v>0</v>
          </cell>
          <cell r="I82">
            <v>4956.1133522727268</v>
          </cell>
          <cell r="J82">
            <v>0</v>
          </cell>
        </row>
        <row r="86">
          <cell r="B86">
            <v>0</v>
          </cell>
          <cell r="C86">
            <v>465.20906250000002</v>
          </cell>
          <cell r="D86">
            <v>52.769659090909087</v>
          </cell>
          <cell r="F86">
            <v>2.6963920454545454</v>
          </cell>
          <cell r="H86">
            <v>0.59718749999999998</v>
          </cell>
          <cell r="J86">
            <v>1.8096590909090909E-2</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4904.465681818182</v>
          </cell>
          <cell r="D91">
            <v>48.028352272727268</v>
          </cell>
          <cell r="F91">
            <v>3.130710227272727</v>
          </cell>
          <cell r="H91">
            <v>0.47051136363636359</v>
          </cell>
          <cell r="J91">
            <v>1.8096590909090909E-2</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9.138778409090909</v>
          </cell>
          <cell r="D99">
            <v>0.38002840909090907</v>
          </cell>
          <cell r="E99">
            <v>15.997386363636362</v>
          </cell>
          <cell r="F99">
            <v>526.21267045454545</v>
          </cell>
          <cell r="G99">
            <v>1264.4449999999999</v>
          </cell>
          <cell r="H99">
            <v>800.37602272727258</v>
          </cell>
          <cell r="I99">
            <v>1408.5662499999999</v>
          </cell>
          <cell r="J99">
            <v>999.45661931818188</v>
          </cell>
          <cell r="K99">
            <v>452.83099431818181</v>
          </cell>
        </row>
      </sheetData>
      <sheetData sheetId="11"/>
      <sheetData sheetId="12"/>
      <sheetData sheetId="13"/>
      <sheetData sheetId="1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WNG"/>
      <sheetName val="NSP"/>
      <sheetName val="SCVNG"/>
      <sheetName val="SWL&amp;P"/>
      <sheetName val="WEPCO"/>
      <sheetName val="WI Gas"/>
      <sheetName val="WPSC"/>
      <sheetName val="Viroqua"/>
      <sheetName val="Ferrell"/>
      <sheetName val="Tru-Gas"/>
      <sheetName val="Totals"/>
    </sheetNames>
    <sheetDataSet>
      <sheetData sheetId="0">
        <row r="12">
          <cell r="B12">
            <v>0</v>
          </cell>
          <cell r="C12">
            <v>0</v>
          </cell>
          <cell r="D12">
            <v>0</v>
          </cell>
          <cell r="E12">
            <v>1555.46</v>
          </cell>
          <cell r="F12">
            <v>0</v>
          </cell>
          <cell r="G12">
            <v>0</v>
          </cell>
          <cell r="H12">
            <v>0</v>
          </cell>
          <cell r="I12">
            <v>2711.39</v>
          </cell>
          <cell r="J12">
            <v>0</v>
          </cell>
        </row>
        <row r="13">
          <cell r="B13">
            <v>0</v>
          </cell>
          <cell r="C13">
            <v>0</v>
          </cell>
          <cell r="D13">
            <v>0</v>
          </cell>
          <cell r="E13">
            <v>32943</v>
          </cell>
          <cell r="F13">
            <v>0</v>
          </cell>
          <cell r="G13">
            <v>0</v>
          </cell>
          <cell r="H13">
            <v>0</v>
          </cell>
          <cell r="I13">
            <v>135907</v>
          </cell>
          <cell r="J13">
            <v>0</v>
          </cell>
        </row>
        <row r="17">
          <cell r="B17">
            <v>0</v>
          </cell>
          <cell r="C17">
            <v>634.17999999999995</v>
          </cell>
          <cell r="D17">
            <v>463.74</v>
          </cell>
          <cell r="F17">
            <v>385.89</v>
          </cell>
          <cell r="H17">
            <v>67.349999999999994</v>
          </cell>
          <cell r="J17">
            <v>4.3099999999999996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1653.69</v>
          </cell>
          <cell r="D22">
            <v>949.9</v>
          </cell>
          <cell r="F22">
            <v>107.81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30069</v>
          </cell>
          <cell r="D30">
            <v>2776</v>
          </cell>
          <cell r="F30">
            <v>77</v>
          </cell>
          <cell r="H30">
            <v>21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134918</v>
          </cell>
          <cell r="D35">
            <v>914</v>
          </cell>
          <cell r="F35">
            <v>74</v>
          </cell>
          <cell r="H35">
            <v>1</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17.71</v>
          </cell>
          <cell r="C43">
            <v>0.56999999999999995</v>
          </cell>
          <cell r="D43">
            <v>0.28999999999999998</v>
          </cell>
          <cell r="E43">
            <v>111.19</v>
          </cell>
          <cell r="F43">
            <v>774.46</v>
          </cell>
          <cell r="G43">
            <v>484.25</v>
          </cell>
          <cell r="H43">
            <v>538.42999999999995</v>
          </cell>
          <cell r="I43">
            <v>1115.33</v>
          </cell>
          <cell r="J43">
            <v>754.62</v>
          </cell>
          <cell r="K43">
            <v>470</v>
          </cell>
        </row>
        <row r="44">
          <cell r="B44">
            <v>422</v>
          </cell>
          <cell r="C44">
            <v>6</v>
          </cell>
          <cell r="D44">
            <v>18</v>
          </cell>
          <cell r="E44">
            <v>1097</v>
          </cell>
          <cell r="F44">
            <v>16073</v>
          </cell>
          <cell r="G44">
            <v>28352</v>
          </cell>
          <cell r="H44">
            <v>32816</v>
          </cell>
          <cell r="I44">
            <v>42154</v>
          </cell>
          <cell r="J44">
            <v>33502</v>
          </cell>
          <cell r="K44">
            <v>14410</v>
          </cell>
        </row>
        <row r="49">
          <cell r="E49">
            <v>6</v>
          </cell>
          <cell r="G49">
            <v>1</v>
          </cell>
          <cell r="I49">
            <v>12</v>
          </cell>
          <cell r="K49">
            <v>1</v>
          </cell>
        </row>
        <row r="50">
          <cell r="E50">
            <v>0</v>
          </cell>
          <cell r="G50">
            <v>0</v>
          </cell>
          <cell r="I50">
            <v>0</v>
          </cell>
          <cell r="K50">
            <v>0</v>
          </cell>
        </row>
        <row r="51">
          <cell r="E51">
            <v>13</v>
          </cell>
          <cell r="G51">
            <v>12</v>
          </cell>
          <cell r="I51">
            <v>66</v>
          </cell>
          <cell r="K51">
            <v>60</v>
          </cell>
        </row>
        <row r="52">
          <cell r="E52">
            <v>5</v>
          </cell>
          <cell r="G52">
            <v>0</v>
          </cell>
          <cell r="I52">
            <v>16</v>
          </cell>
          <cell r="K52">
            <v>9</v>
          </cell>
        </row>
        <row r="53">
          <cell r="E53">
            <v>5</v>
          </cell>
          <cell r="G53">
            <v>0</v>
          </cell>
          <cell r="I53">
            <v>0</v>
          </cell>
          <cell r="K53">
            <v>0</v>
          </cell>
        </row>
        <row r="54">
          <cell r="E54">
            <v>45</v>
          </cell>
          <cell r="G54">
            <v>2</v>
          </cell>
          <cell r="I54">
            <v>2147</v>
          </cell>
          <cell r="K54">
            <v>41</v>
          </cell>
        </row>
        <row r="55">
          <cell r="E55">
            <v>10</v>
          </cell>
          <cell r="G55">
            <v>1</v>
          </cell>
          <cell r="I55">
            <v>78</v>
          </cell>
          <cell r="K55">
            <v>5</v>
          </cell>
        </row>
        <row r="56">
          <cell r="E56">
            <v>0</v>
          </cell>
          <cell r="G56">
            <v>0</v>
          </cell>
          <cell r="I56">
            <v>1</v>
          </cell>
          <cell r="K56">
            <v>0</v>
          </cell>
        </row>
        <row r="57">
          <cell r="G57">
            <v>578</v>
          </cell>
        </row>
        <row r="60">
          <cell r="D60">
            <v>114</v>
          </cell>
          <cell r="L60">
            <v>2996</v>
          </cell>
        </row>
        <row r="61">
          <cell r="D61">
            <v>25</v>
          </cell>
        </row>
        <row r="62">
          <cell r="D62">
            <v>16</v>
          </cell>
        </row>
        <row r="63">
          <cell r="D63">
            <v>58</v>
          </cell>
          <cell r="L63">
            <v>45166</v>
          </cell>
        </row>
        <row r="64">
          <cell r="D64">
            <v>15</v>
          </cell>
        </row>
        <row r="65">
          <cell r="D65">
            <v>147111</v>
          </cell>
        </row>
        <row r="68">
          <cell r="D68">
            <v>0</v>
          </cell>
        </row>
        <row r="82">
          <cell r="B82">
            <v>0</v>
          </cell>
          <cell r="C82">
            <v>0</v>
          </cell>
          <cell r="D82">
            <v>0</v>
          </cell>
          <cell r="E82">
            <v>588.04502840909095</v>
          </cell>
          <cell r="F82">
            <v>0</v>
          </cell>
          <cell r="G82">
            <v>0</v>
          </cell>
          <cell r="H82">
            <v>0</v>
          </cell>
          <cell r="I82">
            <v>2425.9914299242423</v>
          </cell>
          <cell r="J82">
            <v>0</v>
          </cell>
        </row>
        <row r="86">
          <cell r="B86">
            <v>0</v>
          </cell>
          <cell r="C86">
            <v>536.74303977272723</v>
          </cell>
          <cell r="D86">
            <v>49.552651515151517</v>
          </cell>
          <cell r="F86">
            <v>1.3744791666666667</v>
          </cell>
          <cell r="H86">
            <v>0.37485795454545456</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2408.3374053030302</v>
          </cell>
          <cell r="D91">
            <v>16.315246212121213</v>
          </cell>
          <cell r="F91">
            <v>1.3209280303030304</v>
          </cell>
          <cell r="H91">
            <v>1.7850378787878787E-2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7.5328598484848488</v>
          </cell>
          <cell r="C99">
            <v>0.10710227272727273</v>
          </cell>
          <cell r="D99">
            <v>0.32130681818181817</v>
          </cell>
          <cell r="E99">
            <v>19.58186553030303</v>
          </cell>
          <cell r="F99">
            <v>286.90913825757576</v>
          </cell>
          <cell r="G99">
            <v>506.09393939393942</v>
          </cell>
          <cell r="H99">
            <v>585.77803030303028</v>
          </cell>
          <cell r="I99">
            <v>752.46486742424247</v>
          </cell>
          <cell r="J99">
            <v>598.02339015151517</v>
          </cell>
          <cell r="K99">
            <v>257.22395833333331</v>
          </cell>
        </row>
      </sheetData>
      <sheetData sheetId="1">
        <row r="12">
          <cell r="B12">
            <v>0</v>
          </cell>
          <cell r="C12">
            <v>0</v>
          </cell>
          <cell r="D12">
            <v>0</v>
          </cell>
          <cell r="E12">
            <v>13</v>
          </cell>
          <cell r="F12">
            <v>0</v>
          </cell>
          <cell r="G12">
            <v>0</v>
          </cell>
          <cell r="H12">
            <v>0</v>
          </cell>
          <cell r="I12">
            <v>261</v>
          </cell>
          <cell r="J12">
            <v>0</v>
          </cell>
          <cell r="K12"/>
        </row>
        <row r="13">
          <cell r="B13">
            <v>0</v>
          </cell>
          <cell r="C13">
            <v>0</v>
          </cell>
          <cell r="D13">
            <v>0</v>
          </cell>
          <cell r="E13">
            <v>334</v>
          </cell>
          <cell r="F13">
            <v>0</v>
          </cell>
          <cell r="G13">
            <v>0</v>
          </cell>
          <cell r="H13">
            <v>0</v>
          </cell>
          <cell r="I13">
            <v>4959</v>
          </cell>
          <cell r="J13">
            <v>0</v>
          </cell>
          <cell r="K13"/>
        </row>
        <row r="17">
          <cell r="B17">
            <v>0</v>
          </cell>
          <cell r="C17">
            <v>6</v>
          </cell>
          <cell r="D17">
            <v>6</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181</v>
          </cell>
          <cell r="D22">
            <v>79</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333</v>
          </cell>
          <cell r="D30">
            <v>0</v>
          </cell>
          <cell r="E30"/>
          <cell r="F30">
            <v>1</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4912</v>
          </cell>
          <cell r="D35">
            <v>42</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14</v>
          </cell>
          <cell r="G43">
            <v>4</v>
          </cell>
          <cell r="H43">
            <v>19</v>
          </cell>
          <cell r="I43">
            <v>98</v>
          </cell>
          <cell r="J43">
            <v>102</v>
          </cell>
          <cell r="K43">
            <v>37</v>
          </cell>
        </row>
        <row r="44">
          <cell r="B44">
            <v>0</v>
          </cell>
          <cell r="C44">
            <v>0</v>
          </cell>
          <cell r="D44">
            <v>0</v>
          </cell>
          <cell r="E44">
            <v>0</v>
          </cell>
          <cell r="F44">
            <v>390</v>
          </cell>
          <cell r="G44">
            <v>459</v>
          </cell>
          <cell r="H44">
            <v>559</v>
          </cell>
          <cell r="I44">
            <v>1127</v>
          </cell>
          <cell r="J44">
            <v>1789</v>
          </cell>
          <cell r="K44">
            <v>969</v>
          </cell>
        </row>
        <row r="49">
          <cell r="E49">
            <v>0</v>
          </cell>
          <cell r="F49"/>
          <cell r="G49">
            <v>0</v>
          </cell>
          <cell r="H49"/>
          <cell r="I49">
            <v>0</v>
          </cell>
          <cell r="J49"/>
          <cell r="K49">
            <v>0</v>
          </cell>
          <cell r="L49"/>
        </row>
        <row r="50">
          <cell r="E50">
            <v>0</v>
          </cell>
          <cell r="F50"/>
          <cell r="G50">
            <v>0</v>
          </cell>
          <cell r="H50"/>
          <cell r="I50">
            <v>0</v>
          </cell>
          <cell r="J50"/>
          <cell r="K50">
            <v>0</v>
          </cell>
          <cell r="L50"/>
        </row>
        <row r="51">
          <cell r="E51">
            <v>0</v>
          </cell>
          <cell r="F51"/>
          <cell r="G51">
            <v>0</v>
          </cell>
          <cell r="H51"/>
          <cell r="I51">
            <v>6</v>
          </cell>
          <cell r="J51"/>
          <cell r="K51">
            <v>6</v>
          </cell>
          <cell r="L51"/>
        </row>
        <row r="52">
          <cell r="E52">
            <v>0</v>
          </cell>
          <cell r="F52"/>
          <cell r="G52">
            <v>0</v>
          </cell>
          <cell r="H52"/>
          <cell r="I52">
            <v>0</v>
          </cell>
          <cell r="J52"/>
          <cell r="K52">
            <v>0</v>
          </cell>
          <cell r="L52"/>
        </row>
        <row r="53">
          <cell r="E53">
            <v>0</v>
          </cell>
          <cell r="F53"/>
          <cell r="G53">
            <v>0</v>
          </cell>
          <cell r="H53"/>
          <cell r="I53">
            <v>0</v>
          </cell>
          <cell r="J53"/>
          <cell r="K53">
            <v>0</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5</v>
          </cell>
          <cell r="L60">
            <v>116</v>
          </cell>
        </row>
        <row r="61">
          <cell r="D61">
            <v>0</v>
          </cell>
        </row>
        <row r="62">
          <cell r="D62">
            <v>0</v>
          </cell>
        </row>
        <row r="63">
          <cell r="D63">
            <v>5</v>
          </cell>
          <cell r="L63">
            <v>1063</v>
          </cell>
        </row>
        <row r="64">
          <cell r="D64">
            <v>0</v>
          </cell>
        </row>
        <row r="65">
          <cell r="D65">
            <v>1825</v>
          </cell>
        </row>
        <row r="68">
          <cell r="D68">
            <v>0</v>
          </cell>
        </row>
        <row r="69">
          <cell r="D69"/>
        </row>
        <row r="82">
          <cell r="B82">
            <v>0</v>
          </cell>
          <cell r="C82">
            <v>0</v>
          </cell>
          <cell r="D82">
            <v>0</v>
          </cell>
          <cell r="E82">
            <v>6.3257575757575761</v>
          </cell>
          <cell r="F82">
            <v>0</v>
          </cell>
          <cell r="G82">
            <v>0</v>
          </cell>
          <cell r="H82">
            <v>0</v>
          </cell>
          <cell r="I82">
            <v>93.920454545454547</v>
          </cell>
          <cell r="J82">
            <v>0</v>
          </cell>
          <cell r="K82"/>
        </row>
        <row r="86">
          <cell r="B86">
            <v>0</v>
          </cell>
          <cell r="C86">
            <v>6.3068181818181817</v>
          </cell>
          <cell r="D86">
            <v>0</v>
          </cell>
          <cell r="E86"/>
          <cell r="F86">
            <v>1.893939393939394E-2</v>
          </cell>
          <cell r="G86"/>
          <cell r="H86">
            <v>0</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93.030303030303031</v>
          </cell>
          <cell r="D91">
            <v>0.79545454545454541</v>
          </cell>
          <cell r="E91"/>
          <cell r="F91">
            <v>9.4696969696969696E-2</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0</v>
          </cell>
          <cell r="D99">
            <v>0</v>
          </cell>
          <cell r="E99">
            <v>0</v>
          </cell>
          <cell r="F99">
            <v>7.3863636363636367</v>
          </cell>
          <cell r="G99">
            <v>8.6931818181818183</v>
          </cell>
          <cell r="H99">
            <v>10.587121212121213</v>
          </cell>
          <cell r="I99">
            <v>21.344696969696969</v>
          </cell>
          <cell r="J99">
            <v>33.882575757575758</v>
          </cell>
          <cell r="K99">
            <v>18.352272727272727</v>
          </cell>
        </row>
      </sheetData>
      <sheetData sheetId="2">
        <row r="12">
          <cell r="B12">
            <v>0</v>
          </cell>
          <cell r="C12">
            <v>0</v>
          </cell>
          <cell r="D12">
            <v>0</v>
          </cell>
          <cell r="E12">
            <v>0</v>
          </cell>
          <cell r="F12">
            <v>0</v>
          </cell>
          <cell r="G12">
            <v>0</v>
          </cell>
          <cell r="H12">
            <v>0</v>
          </cell>
          <cell r="I12">
            <v>81</v>
          </cell>
          <cell r="J12">
            <v>0</v>
          </cell>
        </row>
        <row r="13">
          <cell r="B13">
            <v>0</v>
          </cell>
          <cell r="C13">
            <v>0</v>
          </cell>
          <cell r="D13">
            <v>0</v>
          </cell>
          <cell r="E13">
            <v>0</v>
          </cell>
          <cell r="F13">
            <v>0</v>
          </cell>
          <cell r="G13">
            <v>0</v>
          </cell>
          <cell r="H13">
            <v>0</v>
          </cell>
          <cell r="I13">
            <v>1600</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0</v>
          </cell>
          <cell r="D22">
            <v>60</v>
          </cell>
          <cell r="F22">
            <v>14</v>
          </cell>
          <cell r="H22">
            <v>7</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1600</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7</v>
          </cell>
        </row>
        <row r="44">
          <cell r="B44">
            <v>0</v>
          </cell>
          <cell r="C44">
            <v>0</v>
          </cell>
          <cell r="D44">
            <v>0</v>
          </cell>
          <cell r="E44">
            <v>0</v>
          </cell>
          <cell r="F44">
            <v>0</v>
          </cell>
          <cell r="G44">
            <v>0</v>
          </cell>
          <cell r="H44">
            <v>0</v>
          </cell>
          <cell r="I44">
            <v>1187</v>
          </cell>
          <cell r="J44">
            <v>248</v>
          </cell>
          <cell r="K44">
            <v>165</v>
          </cell>
        </row>
        <row r="49">
          <cell r="E49">
            <v>0</v>
          </cell>
          <cell r="G49">
            <v>0</v>
          </cell>
          <cell r="I49">
            <v>0</v>
          </cell>
          <cell r="K49">
            <v>0</v>
          </cell>
        </row>
        <row r="50">
          <cell r="E50">
            <v>0</v>
          </cell>
          <cell r="G50">
            <v>0</v>
          </cell>
          <cell r="I50">
            <v>0</v>
          </cell>
          <cell r="K50">
            <v>0</v>
          </cell>
        </row>
        <row r="51">
          <cell r="E51">
            <v>0</v>
          </cell>
          <cell r="G51">
            <v>0</v>
          </cell>
          <cell r="I51">
            <v>3</v>
          </cell>
          <cell r="K51">
            <v>3</v>
          </cell>
        </row>
        <row r="52">
          <cell r="E52">
            <v>0</v>
          </cell>
          <cell r="G52">
            <v>0</v>
          </cell>
          <cell r="I52">
            <v>0</v>
          </cell>
          <cell r="K52">
            <v>0</v>
          </cell>
        </row>
        <row r="53">
          <cell r="E53">
            <v>0</v>
          </cell>
          <cell r="G53">
            <v>0</v>
          </cell>
          <cell r="I53">
            <v>16</v>
          </cell>
          <cell r="K53">
            <v>16</v>
          </cell>
        </row>
        <row r="54">
          <cell r="E54">
            <v>0</v>
          </cell>
          <cell r="G54">
            <v>0</v>
          </cell>
          <cell r="I54">
            <v>8</v>
          </cell>
          <cell r="K54">
            <v>8</v>
          </cell>
        </row>
        <row r="55">
          <cell r="E55">
            <v>0</v>
          </cell>
          <cell r="G55">
            <v>0</v>
          </cell>
          <cell r="I55">
            <v>0</v>
          </cell>
          <cell r="K55">
            <v>0</v>
          </cell>
        </row>
        <row r="56">
          <cell r="E56">
            <v>0</v>
          </cell>
          <cell r="G56">
            <v>0</v>
          </cell>
          <cell r="I56">
            <v>0</v>
          </cell>
          <cell r="K56">
            <v>0</v>
          </cell>
        </row>
        <row r="57">
          <cell r="G57">
            <v>0</v>
          </cell>
        </row>
        <row r="60">
          <cell r="D60">
            <v>3</v>
          </cell>
          <cell r="L60">
            <v>18</v>
          </cell>
        </row>
        <row r="61">
          <cell r="D61">
            <v>1</v>
          </cell>
        </row>
        <row r="62">
          <cell r="D62">
            <v>1</v>
          </cell>
        </row>
        <row r="63">
          <cell r="D63">
            <v>1</v>
          </cell>
          <cell r="L63">
            <v>173</v>
          </cell>
        </row>
        <row r="64">
          <cell r="D64">
            <v>0</v>
          </cell>
        </row>
        <row r="65">
          <cell r="D65">
            <v>547</v>
          </cell>
        </row>
        <row r="68">
          <cell r="D68">
            <v>0</v>
          </cell>
        </row>
        <row r="82">
          <cell r="B82">
            <v>0</v>
          </cell>
          <cell r="C82">
            <v>0</v>
          </cell>
          <cell r="D82">
            <v>0</v>
          </cell>
          <cell r="E82">
            <v>0</v>
          </cell>
          <cell r="F82">
            <v>0</v>
          </cell>
          <cell r="G82">
            <v>0</v>
          </cell>
          <cell r="H82">
            <v>0</v>
          </cell>
          <cell r="I82">
            <v>61.212121212121211</v>
          </cell>
          <cell r="J82">
            <v>0</v>
          </cell>
        </row>
        <row r="86">
          <cell r="B86">
            <v>0</v>
          </cell>
          <cell r="C86">
            <v>0</v>
          </cell>
          <cell r="D86">
            <v>0</v>
          </cell>
          <cell r="F86">
            <v>0</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61.212121212121211</v>
          </cell>
          <cell r="D91">
            <v>0</v>
          </cell>
          <cell r="F91">
            <v>0</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0</v>
          </cell>
          <cell r="G99">
            <v>0</v>
          </cell>
          <cell r="H99">
            <v>0</v>
          </cell>
          <cell r="I99">
            <v>45.411742424242426</v>
          </cell>
          <cell r="J99">
            <v>9.4878787878787882</v>
          </cell>
          <cell r="K99">
            <v>6.3125</v>
          </cell>
        </row>
      </sheetData>
      <sheetData sheetId="3">
        <row r="12">
          <cell r="B12">
            <v>0</v>
          </cell>
          <cell r="C12">
            <v>0</v>
          </cell>
          <cell r="D12">
            <v>0</v>
          </cell>
          <cell r="E12">
            <v>1022</v>
          </cell>
          <cell r="F12">
            <v>0</v>
          </cell>
          <cell r="G12">
            <v>0</v>
          </cell>
          <cell r="H12">
            <v>0</v>
          </cell>
          <cell r="I12">
            <v>1668</v>
          </cell>
          <cell r="J12">
            <v>0</v>
          </cell>
          <cell r="K12"/>
        </row>
        <row r="13">
          <cell r="B13">
            <v>0</v>
          </cell>
          <cell r="C13">
            <v>0</v>
          </cell>
          <cell r="D13">
            <v>0</v>
          </cell>
          <cell r="E13">
            <v>34541</v>
          </cell>
          <cell r="F13">
            <v>0</v>
          </cell>
          <cell r="G13">
            <v>0</v>
          </cell>
          <cell r="H13">
            <v>0</v>
          </cell>
          <cell r="I13">
            <v>87537</v>
          </cell>
          <cell r="J13">
            <v>0</v>
          </cell>
          <cell r="K13"/>
        </row>
        <row r="17">
          <cell r="B17">
            <v>0</v>
          </cell>
          <cell r="C17">
            <v>453</v>
          </cell>
          <cell r="D17">
            <v>291</v>
          </cell>
          <cell r="E17"/>
          <cell r="F17">
            <v>214</v>
          </cell>
          <cell r="G17"/>
          <cell r="H17">
            <v>61</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995</v>
          </cell>
          <cell r="D22">
            <v>581</v>
          </cell>
          <cell r="E22"/>
          <cell r="F22">
            <v>92</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26655</v>
          </cell>
          <cell r="D30">
            <v>7729</v>
          </cell>
          <cell r="E30"/>
          <cell r="F30">
            <v>136</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86501</v>
          </cell>
          <cell r="D35">
            <v>998</v>
          </cell>
          <cell r="E35"/>
          <cell r="F35">
            <v>38</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v>
          </cell>
          <cell r="D43">
            <v>6</v>
          </cell>
          <cell r="E43">
            <v>72</v>
          </cell>
          <cell r="F43">
            <v>524</v>
          </cell>
          <cell r="G43">
            <v>445</v>
          </cell>
          <cell r="H43">
            <v>407</v>
          </cell>
          <cell r="I43">
            <v>463</v>
          </cell>
          <cell r="J43">
            <v>452</v>
          </cell>
          <cell r="K43">
            <v>320</v>
          </cell>
        </row>
        <row r="44">
          <cell r="B44">
            <v>0</v>
          </cell>
          <cell r="C44">
            <v>946</v>
          </cell>
          <cell r="D44">
            <v>220</v>
          </cell>
          <cell r="E44">
            <v>2443</v>
          </cell>
          <cell r="F44">
            <v>11934</v>
          </cell>
          <cell r="G44">
            <v>26006</v>
          </cell>
          <cell r="H44">
            <v>24231</v>
          </cell>
          <cell r="I44">
            <v>21705</v>
          </cell>
          <cell r="J44">
            <v>21854</v>
          </cell>
          <cell r="K44">
            <v>12739</v>
          </cell>
        </row>
        <row r="49">
          <cell r="E49">
            <v>2</v>
          </cell>
          <cell r="F49"/>
          <cell r="G49">
            <v>0</v>
          </cell>
          <cell r="H49"/>
          <cell r="I49">
            <v>5</v>
          </cell>
          <cell r="J49"/>
          <cell r="K49">
            <v>1</v>
          </cell>
          <cell r="L49"/>
        </row>
        <row r="50">
          <cell r="E50">
            <v>0</v>
          </cell>
          <cell r="F50"/>
          <cell r="G50">
            <v>0</v>
          </cell>
          <cell r="H50"/>
          <cell r="I50">
            <v>0</v>
          </cell>
          <cell r="J50"/>
          <cell r="K50">
            <v>0</v>
          </cell>
          <cell r="L50"/>
        </row>
        <row r="51">
          <cell r="E51">
            <v>25</v>
          </cell>
          <cell r="F51"/>
          <cell r="G51">
            <v>22</v>
          </cell>
          <cell r="H51"/>
          <cell r="I51">
            <v>62</v>
          </cell>
          <cell r="J51"/>
          <cell r="K51">
            <v>58</v>
          </cell>
          <cell r="L51"/>
        </row>
        <row r="52">
          <cell r="E52">
            <v>0</v>
          </cell>
          <cell r="F52"/>
          <cell r="G52">
            <v>0</v>
          </cell>
          <cell r="H52"/>
          <cell r="I52">
            <v>0</v>
          </cell>
          <cell r="J52"/>
          <cell r="K52">
            <v>0</v>
          </cell>
          <cell r="L52"/>
        </row>
        <row r="53">
          <cell r="E53">
            <v>0</v>
          </cell>
          <cell r="F53"/>
          <cell r="G53">
            <v>0</v>
          </cell>
          <cell r="H53"/>
          <cell r="I53">
            <v>0</v>
          </cell>
          <cell r="J53"/>
          <cell r="K53">
            <v>0</v>
          </cell>
          <cell r="L53"/>
        </row>
        <row r="54">
          <cell r="E54">
            <v>18</v>
          </cell>
          <cell r="F54"/>
          <cell r="G54">
            <v>0</v>
          </cell>
          <cell r="H54"/>
          <cell r="I54">
            <v>695</v>
          </cell>
          <cell r="J54"/>
          <cell r="K54">
            <v>2</v>
          </cell>
          <cell r="L54"/>
        </row>
        <row r="55">
          <cell r="E55">
            <v>0</v>
          </cell>
          <cell r="F55"/>
          <cell r="G55">
            <v>0</v>
          </cell>
          <cell r="H55"/>
          <cell r="I55">
            <v>0</v>
          </cell>
          <cell r="J55"/>
          <cell r="K55">
            <v>0</v>
          </cell>
          <cell r="L55"/>
        </row>
        <row r="56">
          <cell r="E56">
            <v>4</v>
          </cell>
          <cell r="F56"/>
          <cell r="G56">
            <v>0</v>
          </cell>
          <cell r="H56"/>
          <cell r="I56">
            <v>15</v>
          </cell>
          <cell r="J56"/>
          <cell r="K56">
            <v>7</v>
          </cell>
          <cell r="L56"/>
        </row>
        <row r="57">
          <cell r="G57">
            <v>0</v>
          </cell>
          <cell r="H57"/>
          <cell r="I57"/>
          <cell r="J57"/>
          <cell r="K57"/>
          <cell r="L57"/>
        </row>
        <row r="60">
          <cell r="D60">
            <v>87</v>
          </cell>
          <cell r="L60">
            <v>1410</v>
          </cell>
        </row>
        <row r="61">
          <cell r="D61">
            <v>0</v>
          </cell>
        </row>
        <row r="62">
          <cell r="D62">
            <v>2</v>
          </cell>
        </row>
        <row r="63">
          <cell r="D63">
            <v>85</v>
          </cell>
          <cell r="L63">
            <v>11737</v>
          </cell>
        </row>
        <row r="64">
          <cell r="D64">
            <v>0</v>
          </cell>
        </row>
        <row r="65">
          <cell r="D65">
            <v>68314</v>
          </cell>
        </row>
        <row r="68">
          <cell r="D68">
            <v>0</v>
          </cell>
        </row>
        <row r="69">
          <cell r="D69"/>
        </row>
        <row r="82">
          <cell r="B82">
            <v>0</v>
          </cell>
          <cell r="C82">
            <v>0</v>
          </cell>
          <cell r="D82">
            <v>0</v>
          </cell>
          <cell r="E82">
            <v>654.18560606060601</v>
          </cell>
          <cell r="F82">
            <v>0</v>
          </cell>
          <cell r="G82">
            <v>0</v>
          </cell>
          <cell r="H82">
            <v>0</v>
          </cell>
          <cell r="I82">
            <v>1657.8977272727273</v>
          </cell>
          <cell r="J82">
            <v>0</v>
          </cell>
          <cell r="K82"/>
        </row>
        <row r="86">
          <cell r="B86">
            <v>0</v>
          </cell>
          <cell r="C86">
            <v>504.82954545454544</v>
          </cell>
          <cell r="D86">
            <v>146.38257575757575</v>
          </cell>
          <cell r="E86"/>
          <cell r="F86">
            <v>2.5757575757575757</v>
          </cell>
          <cell r="G86"/>
          <cell r="H86">
            <v>0.37878787878787878</v>
          </cell>
          <cell r="I86"/>
          <cell r="J86">
            <v>1.893939393939394E-2</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1638.2765151515152</v>
          </cell>
          <cell r="D91">
            <v>18.901515151515152</v>
          </cell>
          <cell r="E91"/>
          <cell r="F91">
            <v>0.71969696969696972</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17.916666666666668</v>
          </cell>
          <cell r="D99">
            <v>4.166666666666667</v>
          </cell>
          <cell r="E99">
            <v>46.268939393939391</v>
          </cell>
          <cell r="F99">
            <v>226.02272727272728</v>
          </cell>
          <cell r="G99">
            <v>492.53787878787881</v>
          </cell>
          <cell r="H99">
            <v>458.92045454545456</v>
          </cell>
          <cell r="I99">
            <v>411.07954545454544</v>
          </cell>
          <cell r="J99">
            <v>413.90151515151513</v>
          </cell>
          <cell r="K99">
            <v>241.26893939393941</v>
          </cell>
        </row>
      </sheetData>
      <sheetData sheetId="4">
        <row r="12">
          <cell r="B12">
            <v>0</v>
          </cell>
          <cell r="C12">
            <v>0</v>
          </cell>
          <cell r="D12">
            <v>0</v>
          </cell>
          <cell r="E12">
            <v>114.49</v>
          </cell>
          <cell r="F12">
            <v>0</v>
          </cell>
          <cell r="G12">
            <v>0</v>
          </cell>
          <cell r="H12">
            <v>0</v>
          </cell>
          <cell r="I12">
            <v>566.66999999999996</v>
          </cell>
          <cell r="J12">
            <v>0</v>
          </cell>
        </row>
        <row r="13">
          <cell r="B13">
            <v>0</v>
          </cell>
          <cell r="C13">
            <v>0</v>
          </cell>
          <cell r="D13">
            <v>0</v>
          </cell>
          <cell r="E13">
            <v>1285</v>
          </cell>
          <cell r="F13">
            <v>0</v>
          </cell>
          <cell r="G13">
            <v>0</v>
          </cell>
          <cell r="H13">
            <v>0</v>
          </cell>
          <cell r="I13">
            <v>15252</v>
          </cell>
          <cell r="J13">
            <v>0</v>
          </cell>
        </row>
        <row r="17">
          <cell r="B17">
            <v>0</v>
          </cell>
          <cell r="C17">
            <v>41.82</v>
          </cell>
          <cell r="D17">
            <v>47.7</v>
          </cell>
          <cell r="F17">
            <v>24.97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408.58</v>
          </cell>
          <cell r="D22">
            <v>145.47999999999999</v>
          </cell>
          <cell r="F22">
            <v>12.6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1266</v>
          </cell>
          <cell r="D30">
            <v>15</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15047</v>
          </cell>
          <cell r="D35">
            <v>189</v>
          </cell>
          <cell r="F35">
            <v>16</v>
          </cell>
          <cell r="H35">
            <v>1</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49.68</v>
          </cell>
          <cell r="G43">
            <v>12.17</v>
          </cell>
          <cell r="H43">
            <v>36.31</v>
          </cell>
          <cell r="I43">
            <v>336.47</v>
          </cell>
          <cell r="J43">
            <v>165.85</v>
          </cell>
          <cell r="K43">
            <v>81.05</v>
          </cell>
        </row>
        <row r="44">
          <cell r="B44">
            <v>0</v>
          </cell>
          <cell r="C44">
            <v>0</v>
          </cell>
          <cell r="D44">
            <v>0</v>
          </cell>
          <cell r="E44">
            <v>0</v>
          </cell>
          <cell r="F44">
            <v>1860</v>
          </cell>
          <cell r="G44">
            <v>1003</v>
          </cell>
          <cell r="H44">
            <v>1387</v>
          </cell>
          <cell r="I44">
            <v>6354</v>
          </cell>
          <cell r="J44">
            <v>3912</v>
          </cell>
          <cell r="K44">
            <v>2021</v>
          </cell>
        </row>
        <row r="49">
          <cell r="E49">
            <v>0</v>
          </cell>
          <cell r="G49">
            <v>0</v>
          </cell>
          <cell r="I49">
            <v>0</v>
          </cell>
          <cell r="K49">
            <v>0</v>
          </cell>
        </row>
        <row r="50">
          <cell r="E50">
            <v>0</v>
          </cell>
          <cell r="G50">
            <v>0</v>
          </cell>
          <cell r="I50">
            <v>2</v>
          </cell>
          <cell r="K50">
            <v>0</v>
          </cell>
        </row>
        <row r="51">
          <cell r="E51">
            <v>7</v>
          </cell>
          <cell r="G51">
            <v>7</v>
          </cell>
          <cell r="I51">
            <v>28</v>
          </cell>
          <cell r="K51">
            <v>27</v>
          </cell>
        </row>
        <row r="52">
          <cell r="E52">
            <v>0</v>
          </cell>
          <cell r="G52">
            <v>0</v>
          </cell>
          <cell r="I52">
            <v>9</v>
          </cell>
          <cell r="K52">
            <v>1</v>
          </cell>
        </row>
        <row r="53">
          <cell r="E53">
            <v>2</v>
          </cell>
          <cell r="G53">
            <v>0</v>
          </cell>
          <cell r="I53">
            <v>1</v>
          </cell>
          <cell r="K53">
            <v>0</v>
          </cell>
        </row>
        <row r="54">
          <cell r="E54">
            <v>1</v>
          </cell>
          <cell r="G54">
            <v>0</v>
          </cell>
          <cell r="I54">
            <v>79</v>
          </cell>
          <cell r="K54">
            <v>0</v>
          </cell>
        </row>
        <row r="55">
          <cell r="E55">
            <v>0</v>
          </cell>
          <cell r="G55">
            <v>0</v>
          </cell>
          <cell r="I55">
            <v>0</v>
          </cell>
          <cell r="K55">
            <v>0</v>
          </cell>
        </row>
        <row r="56">
          <cell r="E56">
            <v>0</v>
          </cell>
          <cell r="G56">
            <v>0</v>
          </cell>
          <cell r="I56">
            <v>0</v>
          </cell>
          <cell r="K56">
            <v>0</v>
          </cell>
        </row>
        <row r="57">
          <cell r="G57">
            <v>0</v>
          </cell>
        </row>
        <row r="60">
          <cell r="D60">
            <v>34</v>
          </cell>
          <cell r="L60">
            <v>337</v>
          </cell>
        </row>
        <row r="61">
          <cell r="D61">
            <v>0</v>
          </cell>
        </row>
        <row r="62">
          <cell r="D62">
            <v>6</v>
          </cell>
        </row>
        <row r="63">
          <cell r="D63">
            <v>28</v>
          </cell>
          <cell r="L63">
            <v>1692</v>
          </cell>
        </row>
        <row r="64">
          <cell r="D64">
            <v>0</v>
          </cell>
        </row>
        <row r="65">
          <cell r="D65">
            <v>9000</v>
          </cell>
        </row>
        <row r="68">
          <cell r="D68">
            <v>0</v>
          </cell>
        </row>
        <row r="82">
          <cell r="B82">
            <v>0</v>
          </cell>
          <cell r="C82">
            <v>0</v>
          </cell>
          <cell r="D82">
            <v>0</v>
          </cell>
          <cell r="E82">
            <v>34.802083333333336</v>
          </cell>
          <cell r="F82">
            <v>0</v>
          </cell>
          <cell r="G82">
            <v>0</v>
          </cell>
          <cell r="H82">
            <v>0</v>
          </cell>
          <cell r="I82">
            <v>413.07499999999999</v>
          </cell>
          <cell r="J82">
            <v>0</v>
          </cell>
        </row>
        <row r="86">
          <cell r="B86">
            <v>0</v>
          </cell>
          <cell r="C86">
            <v>34.287500000000001</v>
          </cell>
          <cell r="D86">
            <v>0.40625</v>
          </cell>
          <cell r="F86">
            <v>0.10833333333333334</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407.52291666666667</v>
          </cell>
          <cell r="D91">
            <v>5.1187500000000004</v>
          </cell>
          <cell r="F91">
            <v>0.43333333333333335</v>
          </cell>
          <cell r="H91">
            <v>2.7083333333333334E-2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50.375</v>
          </cell>
          <cell r="G99">
            <v>27.164583333333333</v>
          </cell>
          <cell r="H99">
            <v>37.564583333333331</v>
          </cell>
          <cell r="I99">
            <v>172.08750000000001</v>
          </cell>
          <cell r="J99">
            <v>105.95</v>
          </cell>
          <cell r="K99">
            <v>54.735416666666666</v>
          </cell>
        </row>
      </sheetData>
      <sheetData sheetId="5">
        <row r="12">
          <cell r="B12">
            <v>0</v>
          </cell>
          <cell r="C12">
            <v>0</v>
          </cell>
          <cell r="D12">
            <v>0</v>
          </cell>
          <cell r="E12">
            <v>419.5</v>
          </cell>
          <cell r="F12">
            <v>0</v>
          </cell>
          <cell r="G12">
            <v>0</v>
          </cell>
          <cell r="H12">
            <v>0</v>
          </cell>
          <cell r="I12">
            <v>1786.8</v>
          </cell>
          <cell r="J12">
            <v>64</v>
          </cell>
        </row>
        <row r="13">
          <cell r="B13">
            <v>2</v>
          </cell>
          <cell r="C13">
            <v>0</v>
          </cell>
          <cell r="D13">
            <v>0</v>
          </cell>
          <cell r="E13">
            <v>4587</v>
          </cell>
          <cell r="F13">
            <v>0</v>
          </cell>
          <cell r="G13">
            <v>44</v>
          </cell>
          <cell r="H13">
            <v>0</v>
          </cell>
          <cell r="I13">
            <v>66191</v>
          </cell>
          <cell r="J13">
            <v>24632</v>
          </cell>
        </row>
        <row r="17">
          <cell r="B17">
            <v>5.0999999999999996</v>
          </cell>
          <cell r="C17">
            <v>176.5</v>
          </cell>
          <cell r="D17">
            <v>132.5</v>
          </cell>
          <cell r="F17">
            <v>86.3</v>
          </cell>
          <cell r="H17">
            <v>16</v>
          </cell>
          <cell r="J17">
            <v>3</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0.8</v>
          </cell>
          <cell r="C22">
            <v>1348.1</v>
          </cell>
          <cell r="D22">
            <v>401.5</v>
          </cell>
          <cell r="F22">
            <v>36.299999999999997</v>
          </cell>
          <cell r="H22">
            <v>0.1</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42.6</v>
          </cell>
          <cell r="C25">
            <v>14.8</v>
          </cell>
          <cell r="D25">
            <v>6.3</v>
          </cell>
          <cell r="F25">
            <v>0.3</v>
          </cell>
          <cell r="H25">
            <v>0</v>
          </cell>
          <cell r="J25">
            <v>0</v>
          </cell>
        </row>
        <row r="30">
          <cell r="B30">
            <v>2</v>
          </cell>
          <cell r="C30">
            <v>4313</v>
          </cell>
          <cell r="D30">
            <v>251</v>
          </cell>
          <cell r="F30">
            <v>21</v>
          </cell>
          <cell r="H30">
            <v>2</v>
          </cell>
          <cell r="J30">
            <v>0</v>
          </cell>
        </row>
        <row r="31">
          <cell r="B31">
            <v>0</v>
          </cell>
          <cell r="C31">
            <v>0</v>
          </cell>
          <cell r="D31">
            <v>0</v>
          </cell>
          <cell r="F31">
            <v>0</v>
          </cell>
          <cell r="H31">
            <v>0</v>
          </cell>
          <cell r="J31">
            <v>0</v>
          </cell>
        </row>
        <row r="32">
          <cell r="B32">
            <v>0</v>
          </cell>
          <cell r="C32">
            <v>44</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16</v>
          </cell>
          <cell r="C35">
            <v>64899</v>
          </cell>
          <cell r="D35">
            <v>1231</v>
          </cell>
          <cell r="F35">
            <v>35</v>
          </cell>
          <cell r="H35">
            <v>10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341</v>
          </cell>
          <cell r="C38">
            <v>24030</v>
          </cell>
          <cell r="D38">
            <v>242</v>
          </cell>
          <cell r="F38">
            <v>16</v>
          </cell>
          <cell r="H38">
            <v>3</v>
          </cell>
          <cell r="J38">
            <v>0</v>
          </cell>
        </row>
        <row r="43">
          <cell r="B43">
            <v>802</v>
          </cell>
          <cell r="C43">
            <v>0.3</v>
          </cell>
          <cell r="D43">
            <v>0</v>
          </cell>
          <cell r="E43">
            <v>6.4</v>
          </cell>
          <cell r="F43">
            <v>233.5</v>
          </cell>
          <cell r="G43">
            <v>55.2</v>
          </cell>
          <cell r="H43">
            <v>271.39999999999998</v>
          </cell>
          <cell r="I43">
            <v>312.10000000000002</v>
          </cell>
          <cell r="J43">
            <v>369.8</v>
          </cell>
          <cell r="K43">
            <v>219.7</v>
          </cell>
        </row>
        <row r="44">
          <cell r="B44">
            <v>12343</v>
          </cell>
          <cell r="C44">
            <v>131</v>
          </cell>
          <cell r="D44">
            <v>3</v>
          </cell>
          <cell r="E44">
            <v>19</v>
          </cell>
          <cell r="F44">
            <v>4319</v>
          </cell>
          <cell r="G44">
            <v>4913</v>
          </cell>
          <cell r="H44">
            <v>13853</v>
          </cell>
          <cell r="I44">
            <v>29064</v>
          </cell>
          <cell r="J44">
            <v>18495</v>
          </cell>
          <cell r="K44">
            <v>12316</v>
          </cell>
        </row>
        <row r="49">
          <cell r="E49">
            <v>1</v>
          </cell>
          <cell r="G49">
            <v>0</v>
          </cell>
          <cell r="I49">
            <v>4</v>
          </cell>
          <cell r="K49">
            <v>2</v>
          </cell>
        </row>
        <row r="50">
          <cell r="E50">
            <v>1</v>
          </cell>
          <cell r="G50">
            <v>0</v>
          </cell>
          <cell r="I50">
            <v>6</v>
          </cell>
          <cell r="K50">
            <v>5</v>
          </cell>
        </row>
        <row r="51">
          <cell r="E51">
            <v>12</v>
          </cell>
          <cell r="G51">
            <v>12</v>
          </cell>
          <cell r="I51">
            <v>88</v>
          </cell>
          <cell r="K51">
            <v>87</v>
          </cell>
        </row>
        <row r="52">
          <cell r="E52">
            <v>2</v>
          </cell>
          <cell r="G52">
            <v>2</v>
          </cell>
          <cell r="I52">
            <v>10</v>
          </cell>
          <cell r="K52">
            <v>8</v>
          </cell>
        </row>
        <row r="53">
          <cell r="E53">
            <v>7</v>
          </cell>
          <cell r="G53">
            <v>2</v>
          </cell>
          <cell r="I53">
            <v>20</v>
          </cell>
          <cell r="K53">
            <v>6</v>
          </cell>
        </row>
        <row r="54">
          <cell r="E54">
            <v>10</v>
          </cell>
          <cell r="G54">
            <v>0</v>
          </cell>
          <cell r="I54">
            <v>55</v>
          </cell>
          <cell r="K54">
            <v>6</v>
          </cell>
        </row>
        <row r="55">
          <cell r="E55">
            <v>0</v>
          </cell>
          <cell r="G55">
            <v>0</v>
          </cell>
          <cell r="I55">
            <v>0</v>
          </cell>
          <cell r="K55">
            <v>0</v>
          </cell>
        </row>
        <row r="56">
          <cell r="E56">
            <v>1</v>
          </cell>
          <cell r="G56">
            <v>0</v>
          </cell>
          <cell r="I56">
            <v>7</v>
          </cell>
          <cell r="K56">
            <v>1</v>
          </cell>
        </row>
        <row r="57">
          <cell r="G57">
            <v>7</v>
          </cell>
        </row>
        <row r="60">
          <cell r="D60">
            <v>102</v>
          </cell>
          <cell r="L60">
            <v>2117</v>
          </cell>
        </row>
        <row r="61">
          <cell r="D61">
            <v>25</v>
          </cell>
        </row>
        <row r="62">
          <cell r="D62">
            <v>11</v>
          </cell>
        </row>
        <row r="63">
          <cell r="D63">
            <v>57</v>
          </cell>
          <cell r="L63">
            <v>26864</v>
          </cell>
        </row>
        <row r="64">
          <cell r="D64">
            <v>9</v>
          </cell>
        </row>
        <row r="65">
          <cell r="D65">
            <v>43790</v>
          </cell>
        </row>
        <row r="68">
          <cell r="D68">
            <v>5</v>
          </cell>
        </row>
        <row r="82">
          <cell r="B82">
            <v>3.9393939393939391E-2</v>
          </cell>
          <cell r="C82">
            <v>0</v>
          </cell>
          <cell r="D82">
            <v>0</v>
          </cell>
          <cell r="E82">
            <v>90.35</v>
          </cell>
          <cell r="F82">
            <v>0</v>
          </cell>
          <cell r="G82">
            <v>0.8666666666666667</v>
          </cell>
          <cell r="H82">
            <v>0</v>
          </cell>
          <cell r="I82">
            <v>1303.7621212121212</v>
          </cell>
          <cell r="J82">
            <v>485.17575757575759</v>
          </cell>
        </row>
        <row r="86">
          <cell r="B86">
            <v>3.9393939393939391E-2</v>
          </cell>
          <cell r="C86">
            <v>84.953030303030303</v>
          </cell>
          <cell r="D86">
            <v>4.9439393939393943</v>
          </cell>
          <cell r="F86">
            <v>0.41363636363636364</v>
          </cell>
          <cell r="H86">
            <v>3.9393939393939391E-2</v>
          </cell>
          <cell r="J86">
            <v>0</v>
          </cell>
        </row>
        <row r="87">
          <cell r="B87">
            <v>0</v>
          </cell>
          <cell r="C87">
            <v>0</v>
          </cell>
          <cell r="D87">
            <v>0</v>
          </cell>
          <cell r="F87">
            <v>0</v>
          </cell>
          <cell r="H87">
            <v>0</v>
          </cell>
          <cell r="J87">
            <v>0</v>
          </cell>
        </row>
        <row r="88">
          <cell r="B88">
            <v>0</v>
          </cell>
          <cell r="C88">
            <v>0.8666666666666667</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0.31515151515151513</v>
          </cell>
          <cell r="C91">
            <v>1278.3136363636363</v>
          </cell>
          <cell r="D91">
            <v>24.246969696969696</v>
          </cell>
          <cell r="F91">
            <v>0.68939393939393945</v>
          </cell>
          <cell r="H91">
            <v>0.19696969696969696</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6.7166666666666668</v>
          </cell>
          <cell r="C94">
            <v>473.31818181818181</v>
          </cell>
          <cell r="D94">
            <v>4.7666666666666666</v>
          </cell>
          <cell r="F94">
            <v>0.31515151515151513</v>
          </cell>
          <cell r="H94">
            <v>5.909090909090909E-2</v>
          </cell>
          <cell r="J94">
            <v>0</v>
          </cell>
        </row>
        <row r="99">
          <cell r="B99">
            <v>243.11969696969697</v>
          </cell>
          <cell r="C99">
            <v>2.5803030303030301</v>
          </cell>
          <cell r="D99">
            <v>5.909090909090909E-2</v>
          </cell>
          <cell r="E99">
            <v>0.37424242424242427</v>
          </cell>
          <cell r="F99">
            <v>85.071212121212127</v>
          </cell>
          <cell r="G99">
            <v>96.771212121212116</v>
          </cell>
          <cell r="H99">
            <v>272.86212121212122</v>
          </cell>
          <cell r="I99">
            <v>572.4727272727273</v>
          </cell>
          <cell r="J99">
            <v>364.29545454545456</v>
          </cell>
          <cell r="K99">
            <v>242.58787878787879</v>
          </cell>
        </row>
      </sheetData>
      <sheetData sheetId="6">
        <row r="12">
          <cell r="B12">
            <v>0</v>
          </cell>
          <cell r="C12">
            <v>0</v>
          </cell>
          <cell r="D12">
            <v>0</v>
          </cell>
          <cell r="E12">
            <v>43.098999999999997</v>
          </cell>
          <cell r="F12">
            <v>0</v>
          </cell>
          <cell r="G12">
            <v>0</v>
          </cell>
          <cell r="H12">
            <v>0</v>
          </cell>
          <cell r="I12">
            <v>174.172</v>
          </cell>
          <cell r="J12">
            <v>0</v>
          </cell>
        </row>
        <row r="13">
          <cell r="B13">
            <v>0</v>
          </cell>
          <cell r="C13">
            <v>0</v>
          </cell>
          <cell r="D13">
            <v>0</v>
          </cell>
          <cell r="E13">
            <v>1357</v>
          </cell>
          <cell r="F13">
            <v>0</v>
          </cell>
          <cell r="G13">
            <v>0</v>
          </cell>
          <cell r="H13">
            <v>0</v>
          </cell>
          <cell r="I13">
            <v>6464</v>
          </cell>
          <cell r="J13">
            <v>0</v>
          </cell>
        </row>
        <row r="17">
          <cell r="B17">
            <v>0</v>
          </cell>
          <cell r="C17">
            <v>27.431999999999999</v>
          </cell>
          <cell r="D17">
            <v>10.823</v>
          </cell>
          <cell r="F17">
            <v>4.8440000000000003</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137.81899999999999</v>
          </cell>
          <cell r="D22">
            <v>34.613</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1346</v>
          </cell>
          <cell r="D30">
            <v>9</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6394</v>
          </cell>
          <cell r="D35">
            <v>69</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42.204999999999998</v>
          </cell>
          <cell r="G43">
            <v>14.16</v>
          </cell>
          <cell r="H43">
            <v>13.262</v>
          </cell>
          <cell r="I43">
            <v>45.258000000000003</v>
          </cell>
          <cell r="J43">
            <v>76.959999999999994</v>
          </cell>
          <cell r="K43">
            <v>25.425999999999998</v>
          </cell>
        </row>
        <row r="44">
          <cell r="B44">
            <v>0</v>
          </cell>
          <cell r="C44">
            <v>0</v>
          </cell>
          <cell r="D44">
            <v>0</v>
          </cell>
          <cell r="E44">
            <v>0</v>
          </cell>
          <cell r="F44">
            <v>1054</v>
          </cell>
          <cell r="G44">
            <v>1214</v>
          </cell>
          <cell r="H44">
            <v>1378</v>
          </cell>
          <cell r="I44">
            <v>1506</v>
          </cell>
          <cell r="J44">
            <v>1838</v>
          </cell>
          <cell r="K44">
            <v>831</v>
          </cell>
        </row>
        <row r="49">
          <cell r="E49">
            <v>0</v>
          </cell>
          <cell r="G49">
            <v>0</v>
          </cell>
          <cell r="I49">
            <v>0</v>
          </cell>
          <cell r="K49">
            <v>0</v>
          </cell>
        </row>
        <row r="50">
          <cell r="E50">
            <v>0</v>
          </cell>
          <cell r="G50">
            <v>0</v>
          </cell>
          <cell r="I50">
            <v>1</v>
          </cell>
          <cell r="K50">
            <v>1</v>
          </cell>
        </row>
        <row r="51">
          <cell r="E51">
            <v>2</v>
          </cell>
          <cell r="G51">
            <v>2</v>
          </cell>
          <cell r="I51">
            <v>8</v>
          </cell>
          <cell r="K51">
            <v>8</v>
          </cell>
        </row>
        <row r="52">
          <cell r="E52">
            <v>0</v>
          </cell>
          <cell r="G52">
            <v>0</v>
          </cell>
          <cell r="I52">
            <v>0</v>
          </cell>
          <cell r="K52">
            <v>0</v>
          </cell>
        </row>
        <row r="53">
          <cell r="E53">
            <v>10</v>
          </cell>
          <cell r="G53">
            <v>0</v>
          </cell>
          <cell r="I53">
            <v>0</v>
          </cell>
          <cell r="K53">
            <v>0</v>
          </cell>
        </row>
        <row r="54">
          <cell r="E54">
            <v>0</v>
          </cell>
          <cell r="G54">
            <v>0</v>
          </cell>
          <cell r="I54">
            <v>0</v>
          </cell>
          <cell r="K54">
            <v>0</v>
          </cell>
        </row>
        <row r="55">
          <cell r="E55">
            <v>0</v>
          </cell>
          <cell r="G55">
            <v>0</v>
          </cell>
          <cell r="I55">
            <v>7</v>
          </cell>
          <cell r="K55">
            <v>0</v>
          </cell>
        </row>
        <row r="56">
          <cell r="E56">
            <v>0</v>
          </cell>
          <cell r="G56">
            <v>0</v>
          </cell>
          <cell r="I56">
            <v>0</v>
          </cell>
          <cell r="K56">
            <v>0</v>
          </cell>
        </row>
        <row r="57">
          <cell r="G57">
            <v>0</v>
          </cell>
        </row>
        <row r="60">
          <cell r="D60">
            <v>10</v>
          </cell>
          <cell r="L60">
            <v>174</v>
          </cell>
        </row>
        <row r="61">
          <cell r="D61">
            <v>0</v>
          </cell>
        </row>
        <row r="62">
          <cell r="D62">
            <v>2</v>
          </cell>
        </row>
        <row r="63">
          <cell r="D63">
            <v>8</v>
          </cell>
          <cell r="L63">
            <v>1047</v>
          </cell>
        </row>
        <row r="64">
          <cell r="D64">
            <v>0</v>
          </cell>
        </row>
        <row r="65">
          <cell r="D65">
            <v>3314</v>
          </cell>
        </row>
        <row r="68">
          <cell r="D68">
            <v>0</v>
          </cell>
        </row>
        <row r="82">
          <cell r="B82">
            <v>0</v>
          </cell>
          <cell r="C82">
            <v>0</v>
          </cell>
          <cell r="D82">
            <v>0</v>
          </cell>
          <cell r="E82">
            <v>32.799306818181819</v>
          </cell>
          <cell r="F82">
            <v>0</v>
          </cell>
          <cell r="G82">
            <v>0</v>
          </cell>
          <cell r="H82">
            <v>0</v>
          </cell>
          <cell r="I82">
            <v>156.2378181818182</v>
          </cell>
          <cell r="J82">
            <v>0</v>
          </cell>
        </row>
        <row r="86">
          <cell r="B86">
            <v>0</v>
          </cell>
          <cell r="C86">
            <v>32.533431818181825</v>
          </cell>
          <cell r="D86">
            <v>0.2175340909090909</v>
          </cell>
          <cell r="F86">
            <v>2.4170454545454547E-2</v>
          </cell>
          <cell r="H86">
            <v>2.4170454545454547E-2</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154.54588636363636</v>
          </cell>
          <cell r="D91">
            <v>1.6677613636363637</v>
          </cell>
          <cell r="F91">
            <v>2.4170454545454547E-2</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25.475659090909094</v>
          </cell>
          <cell r="G99">
            <v>29.342931818181818</v>
          </cell>
          <cell r="H99">
            <v>33.306886363636366</v>
          </cell>
          <cell r="I99">
            <v>36.400704545454545</v>
          </cell>
          <cell r="J99">
            <v>44.425295454545456</v>
          </cell>
          <cell r="K99">
            <v>20.085647727272729</v>
          </cell>
        </row>
      </sheetData>
      <sheetData sheetId="7">
        <row r="12">
          <cell r="B12">
            <v>0</v>
          </cell>
          <cell r="C12">
            <v>0</v>
          </cell>
          <cell r="D12">
            <v>0</v>
          </cell>
          <cell r="E12">
            <v>89</v>
          </cell>
          <cell r="F12">
            <v>0</v>
          </cell>
          <cell r="G12">
            <v>0</v>
          </cell>
          <cell r="H12">
            <v>0</v>
          </cell>
          <cell r="I12">
            <v>203</v>
          </cell>
          <cell r="J12">
            <v>0</v>
          </cell>
          <cell r="K12"/>
        </row>
        <row r="13">
          <cell r="B13">
            <v>0</v>
          </cell>
          <cell r="C13">
            <v>0</v>
          </cell>
          <cell r="D13">
            <v>0</v>
          </cell>
          <cell r="E13">
            <v>1493</v>
          </cell>
          <cell r="F13">
            <v>0</v>
          </cell>
          <cell r="G13">
            <v>0</v>
          </cell>
          <cell r="H13">
            <v>0</v>
          </cell>
          <cell r="I13">
            <v>10661</v>
          </cell>
          <cell r="J13">
            <v>0</v>
          </cell>
          <cell r="K13"/>
        </row>
        <row r="17">
          <cell r="B17">
            <v>0</v>
          </cell>
          <cell r="C17">
            <v>37</v>
          </cell>
          <cell r="D17">
            <v>26</v>
          </cell>
          <cell r="E17"/>
          <cell r="F17">
            <v>15</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147</v>
          </cell>
          <cell r="D22">
            <v>47</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1427</v>
          </cell>
          <cell r="D30">
            <v>49</v>
          </cell>
          <cell r="E30"/>
          <cell r="F30">
            <v>10</v>
          </cell>
          <cell r="G30"/>
          <cell r="H30">
            <v>7</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10489</v>
          </cell>
          <cell r="D35">
            <v>167</v>
          </cell>
          <cell r="E35"/>
          <cell r="F35">
            <v>2</v>
          </cell>
          <cell r="G35"/>
          <cell r="H35">
            <v>3</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14</v>
          </cell>
          <cell r="F43">
            <v>47</v>
          </cell>
          <cell r="G43">
            <v>33</v>
          </cell>
          <cell r="H43">
            <v>22</v>
          </cell>
          <cell r="I43">
            <v>147</v>
          </cell>
          <cell r="J43">
            <v>20</v>
          </cell>
          <cell r="K43">
            <v>9</v>
          </cell>
        </row>
        <row r="44">
          <cell r="B44">
            <v>78</v>
          </cell>
          <cell r="C44">
            <v>0</v>
          </cell>
          <cell r="D44">
            <v>0</v>
          </cell>
          <cell r="E44">
            <v>4</v>
          </cell>
          <cell r="F44">
            <v>1498</v>
          </cell>
          <cell r="G44">
            <v>3080</v>
          </cell>
          <cell r="H44">
            <v>2200</v>
          </cell>
          <cell r="I44">
            <v>2804</v>
          </cell>
          <cell r="J44">
            <v>1574</v>
          </cell>
          <cell r="K44">
            <v>916</v>
          </cell>
        </row>
        <row r="49">
          <cell r="E49">
            <v>1</v>
          </cell>
          <cell r="F49"/>
          <cell r="G49">
            <v>1</v>
          </cell>
          <cell r="H49"/>
          <cell r="I49">
            <v>1</v>
          </cell>
          <cell r="J49"/>
          <cell r="K49">
            <v>1</v>
          </cell>
          <cell r="L49"/>
        </row>
        <row r="50">
          <cell r="E50">
            <v>1</v>
          </cell>
          <cell r="F50"/>
          <cell r="G50">
            <v>1</v>
          </cell>
          <cell r="H50"/>
          <cell r="I50">
            <v>2</v>
          </cell>
          <cell r="J50"/>
          <cell r="K50">
            <v>2</v>
          </cell>
          <cell r="L50"/>
        </row>
        <row r="51">
          <cell r="E51">
            <v>3</v>
          </cell>
          <cell r="F51"/>
          <cell r="G51">
            <v>3</v>
          </cell>
          <cell r="H51"/>
          <cell r="I51">
            <v>16</v>
          </cell>
          <cell r="J51"/>
          <cell r="K51">
            <v>16</v>
          </cell>
          <cell r="L51"/>
        </row>
        <row r="52">
          <cell r="E52">
            <v>1</v>
          </cell>
          <cell r="F52"/>
          <cell r="G52">
            <v>1</v>
          </cell>
          <cell r="H52"/>
          <cell r="I52">
            <v>0</v>
          </cell>
          <cell r="J52"/>
          <cell r="K52">
            <v>0</v>
          </cell>
          <cell r="L52"/>
        </row>
        <row r="53">
          <cell r="E53">
            <v>0</v>
          </cell>
          <cell r="F53"/>
          <cell r="G53">
            <v>0</v>
          </cell>
          <cell r="H53"/>
          <cell r="I53">
            <v>0</v>
          </cell>
          <cell r="J53"/>
          <cell r="K53">
            <v>0</v>
          </cell>
          <cell r="L53"/>
        </row>
        <row r="54">
          <cell r="E54">
            <v>1</v>
          </cell>
          <cell r="F54"/>
          <cell r="G54">
            <v>1</v>
          </cell>
          <cell r="H54"/>
          <cell r="I54">
            <v>4</v>
          </cell>
          <cell r="J54"/>
          <cell r="K54">
            <v>4</v>
          </cell>
          <cell r="L54"/>
        </row>
        <row r="55">
          <cell r="E55">
            <v>0</v>
          </cell>
          <cell r="F55"/>
          <cell r="G55">
            <v>0</v>
          </cell>
          <cell r="H55"/>
          <cell r="I55">
            <v>1</v>
          </cell>
          <cell r="J55"/>
          <cell r="K55">
            <v>1</v>
          </cell>
          <cell r="L55"/>
        </row>
        <row r="56">
          <cell r="E56">
            <v>0</v>
          </cell>
          <cell r="F56"/>
          <cell r="G56">
            <v>0</v>
          </cell>
          <cell r="H56"/>
          <cell r="I56">
            <v>0</v>
          </cell>
          <cell r="J56"/>
          <cell r="K56">
            <v>0</v>
          </cell>
          <cell r="L56"/>
        </row>
        <row r="57">
          <cell r="G57">
            <v>0</v>
          </cell>
          <cell r="H57"/>
          <cell r="I57"/>
          <cell r="J57"/>
          <cell r="K57"/>
          <cell r="L57"/>
        </row>
        <row r="60">
          <cell r="D60">
            <v>19</v>
          </cell>
          <cell r="L60">
            <v>82</v>
          </cell>
        </row>
        <row r="61">
          <cell r="D61">
            <v>5</v>
          </cell>
        </row>
        <row r="62">
          <cell r="D62">
            <v>6</v>
          </cell>
        </row>
        <row r="63">
          <cell r="D63">
            <v>8</v>
          </cell>
          <cell r="L63">
            <v>751</v>
          </cell>
        </row>
        <row r="64">
          <cell r="D64">
            <v>0</v>
          </cell>
        </row>
        <row r="65">
          <cell r="D65">
            <v>3987</v>
          </cell>
        </row>
        <row r="68">
          <cell r="D68">
            <v>0</v>
          </cell>
        </row>
        <row r="69">
          <cell r="D69"/>
        </row>
        <row r="82">
          <cell r="B82">
            <v>0</v>
          </cell>
          <cell r="C82">
            <v>0</v>
          </cell>
          <cell r="D82">
            <v>0</v>
          </cell>
          <cell r="E82">
            <v>29.69034090909091</v>
          </cell>
          <cell r="F82">
            <v>0</v>
          </cell>
          <cell r="G82">
            <v>0</v>
          </cell>
          <cell r="H82">
            <v>0</v>
          </cell>
          <cell r="I82">
            <v>212.00852272727272</v>
          </cell>
          <cell r="J82">
            <v>0</v>
          </cell>
          <cell r="K82"/>
        </row>
        <row r="86">
          <cell r="B86">
            <v>0</v>
          </cell>
          <cell r="C86">
            <v>28.37784090909091</v>
          </cell>
          <cell r="D86">
            <v>0.97443181818181823</v>
          </cell>
          <cell r="E86"/>
          <cell r="F86">
            <v>0.19886363636363635</v>
          </cell>
          <cell r="G86"/>
          <cell r="H86">
            <v>0.13920454545454544</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208.58806818181819</v>
          </cell>
          <cell r="D91">
            <v>3.3210227272727271</v>
          </cell>
          <cell r="E91"/>
          <cell r="F91">
            <v>3.9772727272727272E-2</v>
          </cell>
          <cell r="G91"/>
          <cell r="H91">
            <v>5.9659090909090912E-2</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1.5511363636363635</v>
          </cell>
          <cell r="C99">
            <v>0</v>
          </cell>
          <cell r="D99">
            <v>0</v>
          </cell>
          <cell r="E99">
            <v>7.9545454545454544E-2</v>
          </cell>
          <cell r="F99">
            <v>29.789772727272727</v>
          </cell>
          <cell r="G99">
            <v>61.25</v>
          </cell>
          <cell r="H99">
            <v>43.75</v>
          </cell>
          <cell r="I99">
            <v>55.761363636363633</v>
          </cell>
          <cell r="J99">
            <v>31.301136363636363</v>
          </cell>
          <cell r="K99">
            <v>18.21590909090909</v>
          </cell>
        </row>
      </sheetData>
      <sheetData sheetId="8">
        <row r="12">
          <cell r="B12">
            <v>0</v>
          </cell>
          <cell r="C12">
            <v>0</v>
          </cell>
          <cell r="D12">
            <v>0</v>
          </cell>
          <cell r="E12">
            <v>3044</v>
          </cell>
          <cell r="F12">
            <v>0</v>
          </cell>
          <cell r="G12">
            <v>0</v>
          </cell>
          <cell r="H12">
            <v>0</v>
          </cell>
          <cell r="I12">
            <v>6104</v>
          </cell>
          <cell r="J12">
            <v>0</v>
          </cell>
        </row>
        <row r="13">
          <cell r="B13">
            <v>0</v>
          </cell>
          <cell r="C13">
            <v>0</v>
          </cell>
          <cell r="D13">
            <v>0</v>
          </cell>
          <cell r="E13">
            <v>63244</v>
          </cell>
          <cell r="F13">
            <v>0</v>
          </cell>
          <cell r="G13">
            <v>7</v>
          </cell>
          <cell r="H13">
            <v>0</v>
          </cell>
          <cell r="I13">
            <v>344428</v>
          </cell>
          <cell r="J13">
            <v>0</v>
          </cell>
        </row>
        <row r="17">
          <cell r="B17">
            <v>0</v>
          </cell>
          <cell r="C17">
            <v>1267</v>
          </cell>
          <cell r="D17">
            <v>703</v>
          </cell>
          <cell r="F17">
            <v>844</v>
          </cell>
          <cell r="H17">
            <v>184</v>
          </cell>
          <cell r="J17">
            <v>46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4635</v>
          </cell>
          <cell r="D22">
            <v>1172</v>
          </cell>
          <cell r="F22">
            <v>297</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55744</v>
          </cell>
          <cell r="D30">
            <v>7183</v>
          </cell>
          <cell r="F30">
            <v>262</v>
          </cell>
          <cell r="H30">
            <v>53</v>
          </cell>
          <cell r="J30">
            <v>2</v>
          </cell>
        </row>
        <row r="31">
          <cell r="B31">
            <v>0</v>
          </cell>
          <cell r="C31">
            <v>0</v>
          </cell>
          <cell r="D31">
            <v>0</v>
          </cell>
          <cell r="F31">
            <v>0</v>
          </cell>
          <cell r="H31">
            <v>0</v>
          </cell>
          <cell r="J31">
            <v>0</v>
          </cell>
        </row>
        <row r="32">
          <cell r="B32">
            <v>0</v>
          </cell>
          <cell r="C32">
            <v>7</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341279</v>
          </cell>
          <cell r="D35">
            <v>2945</v>
          </cell>
          <cell r="F35">
            <v>185</v>
          </cell>
          <cell r="H35">
            <v>19</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11</v>
          </cell>
          <cell r="E43">
            <v>355</v>
          </cell>
          <cell r="F43">
            <v>1970</v>
          </cell>
          <cell r="G43">
            <v>1531</v>
          </cell>
          <cell r="H43">
            <v>1087</v>
          </cell>
          <cell r="I43">
            <v>2430</v>
          </cell>
          <cell r="J43">
            <v>1416</v>
          </cell>
          <cell r="K43">
            <v>348</v>
          </cell>
        </row>
        <row r="44">
          <cell r="B44">
            <v>1</v>
          </cell>
          <cell r="C44">
            <v>0</v>
          </cell>
          <cell r="D44">
            <v>75</v>
          </cell>
          <cell r="E44">
            <v>8374</v>
          </cell>
          <cell r="F44">
            <v>47785</v>
          </cell>
          <cell r="G44">
            <v>95589</v>
          </cell>
          <cell r="H44">
            <v>73027</v>
          </cell>
          <cell r="I44">
            <v>90025</v>
          </cell>
          <cell r="J44">
            <v>64652</v>
          </cell>
          <cell r="K44">
            <v>28151</v>
          </cell>
        </row>
        <row r="49">
          <cell r="E49">
            <v>2</v>
          </cell>
          <cell r="G49">
            <v>0</v>
          </cell>
          <cell r="I49">
            <v>19</v>
          </cell>
          <cell r="K49">
            <v>10</v>
          </cell>
        </row>
        <row r="50">
          <cell r="E50">
            <v>4</v>
          </cell>
          <cell r="G50">
            <v>4</v>
          </cell>
          <cell r="I50">
            <v>17</v>
          </cell>
          <cell r="K50">
            <v>12</v>
          </cell>
        </row>
        <row r="51">
          <cell r="E51">
            <v>38</v>
          </cell>
          <cell r="G51">
            <v>37</v>
          </cell>
          <cell r="I51">
            <v>190</v>
          </cell>
          <cell r="K51">
            <v>177</v>
          </cell>
        </row>
        <row r="52">
          <cell r="E52">
            <v>1</v>
          </cell>
          <cell r="G52">
            <v>1</v>
          </cell>
          <cell r="I52">
            <v>49</v>
          </cell>
          <cell r="K52">
            <v>47</v>
          </cell>
        </row>
        <row r="53">
          <cell r="E53">
            <v>14</v>
          </cell>
          <cell r="G53">
            <v>9</v>
          </cell>
          <cell r="I53">
            <v>82</v>
          </cell>
          <cell r="K53">
            <v>44</v>
          </cell>
        </row>
        <row r="54">
          <cell r="E54">
            <v>13</v>
          </cell>
          <cell r="G54">
            <v>5</v>
          </cell>
          <cell r="I54">
            <v>95</v>
          </cell>
          <cell r="K54">
            <v>92</v>
          </cell>
        </row>
        <row r="55">
          <cell r="E55">
            <v>5</v>
          </cell>
          <cell r="G55">
            <v>3</v>
          </cell>
          <cell r="I55">
            <v>11</v>
          </cell>
          <cell r="K55">
            <v>4</v>
          </cell>
        </row>
        <row r="56">
          <cell r="E56">
            <v>5</v>
          </cell>
          <cell r="G56">
            <v>4</v>
          </cell>
          <cell r="I56">
            <v>15</v>
          </cell>
          <cell r="K56">
            <v>6</v>
          </cell>
        </row>
        <row r="57">
          <cell r="G57">
            <v>1</v>
          </cell>
        </row>
        <row r="60">
          <cell r="D60">
            <v>242</v>
          </cell>
          <cell r="L60">
            <v>3713</v>
          </cell>
        </row>
        <row r="61">
          <cell r="D61">
            <v>64</v>
          </cell>
        </row>
        <row r="62">
          <cell r="D62">
            <v>14</v>
          </cell>
        </row>
        <row r="63">
          <cell r="D63">
            <v>142</v>
          </cell>
          <cell r="L63">
            <v>31797</v>
          </cell>
        </row>
        <row r="64">
          <cell r="D64">
            <v>22</v>
          </cell>
        </row>
        <row r="65">
          <cell r="D65">
            <v>172505</v>
          </cell>
        </row>
        <row r="68">
          <cell r="D68">
            <v>0</v>
          </cell>
        </row>
        <row r="82">
          <cell r="B82">
            <v>0</v>
          </cell>
          <cell r="C82">
            <v>0</v>
          </cell>
          <cell r="D82">
            <v>0</v>
          </cell>
          <cell r="E82">
            <v>1185.825</v>
          </cell>
          <cell r="F82">
            <v>0</v>
          </cell>
          <cell r="G82">
            <v>0.13125000000000001</v>
          </cell>
          <cell r="H82">
            <v>0</v>
          </cell>
          <cell r="I82">
            <v>6458.0249999999996</v>
          </cell>
          <cell r="J82">
            <v>0</v>
          </cell>
        </row>
        <row r="86">
          <cell r="B86">
            <v>0</v>
          </cell>
          <cell r="C86">
            <v>1045.2</v>
          </cell>
          <cell r="D86">
            <v>134.68125000000001</v>
          </cell>
          <cell r="F86">
            <v>4.9124999999999996</v>
          </cell>
          <cell r="H86">
            <v>0.99375000000000002</v>
          </cell>
          <cell r="J86">
            <v>3.7499999999999999E-2</v>
          </cell>
        </row>
        <row r="87">
          <cell r="B87">
            <v>0</v>
          </cell>
          <cell r="C87">
            <v>0</v>
          </cell>
          <cell r="D87">
            <v>0</v>
          </cell>
          <cell r="F87">
            <v>0</v>
          </cell>
          <cell r="H87">
            <v>0</v>
          </cell>
          <cell r="J87">
            <v>0</v>
          </cell>
        </row>
        <row r="88">
          <cell r="B88">
            <v>0</v>
          </cell>
          <cell r="C88">
            <v>0.13125000000000001</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6398.9812499999998</v>
          </cell>
          <cell r="D91">
            <v>55.21875</v>
          </cell>
          <cell r="F91">
            <v>3.46875</v>
          </cell>
          <cell r="H91">
            <v>0.35625000000000001</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1.8749999999999999E-2</v>
          </cell>
          <cell r="C99">
            <v>0</v>
          </cell>
          <cell r="D99">
            <v>1.40625</v>
          </cell>
          <cell r="E99">
            <v>157.01249999999999</v>
          </cell>
          <cell r="F99">
            <v>895.96875</v>
          </cell>
          <cell r="G99">
            <v>1792.29375</v>
          </cell>
          <cell r="H99">
            <v>1369.2562499999999</v>
          </cell>
          <cell r="I99">
            <v>1687.96875</v>
          </cell>
          <cell r="J99">
            <v>1212.2249999999999</v>
          </cell>
          <cell r="K99">
            <v>527.83124999999995</v>
          </cell>
        </row>
      </sheetData>
      <sheetData sheetId="9">
        <row r="12">
          <cell r="B12">
            <v>0</v>
          </cell>
          <cell r="C12">
            <v>0</v>
          </cell>
          <cell r="D12">
            <v>0</v>
          </cell>
          <cell r="E12">
            <v>4509</v>
          </cell>
          <cell r="F12">
            <v>0</v>
          </cell>
          <cell r="G12">
            <v>0</v>
          </cell>
          <cell r="H12">
            <v>0</v>
          </cell>
          <cell r="I12">
            <v>6668</v>
          </cell>
          <cell r="J12">
            <v>0</v>
          </cell>
          <cell r="K12"/>
        </row>
        <row r="13">
          <cell r="B13">
            <v>0</v>
          </cell>
          <cell r="C13">
            <v>0</v>
          </cell>
          <cell r="D13">
            <v>0</v>
          </cell>
          <cell r="E13">
            <v>88201</v>
          </cell>
          <cell r="F13">
            <v>0</v>
          </cell>
          <cell r="G13">
            <v>13132</v>
          </cell>
          <cell r="H13">
            <v>0</v>
          </cell>
          <cell r="I13">
            <v>414447</v>
          </cell>
          <cell r="J13">
            <v>0</v>
          </cell>
          <cell r="K13"/>
        </row>
        <row r="17">
          <cell r="B17">
            <v>0</v>
          </cell>
          <cell r="C17">
            <v>1891</v>
          </cell>
          <cell r="D17">
            <v>1631</v>
          </cell>
          <cell r="E17"/>
          <cell r="F17">
            <v>757</v>
          </cell>
          <cell r="G17"/>
          <cell r="H17">
            <v>115</v>
          </cell>
          <cell r="I17"/>
          <cell r="J17">
            <v>115</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1</v>
          </cell>
          <cell r="D21">
            <v>0</v>
          </cell>
          <cell r="E21"/>
          <cell r="F21">
            <v>0</v>
          </cell>
          <cell r="G21"/>
          <cell r="H21">
            <v>0</v>
          </cell>
          <cell r="I21"/>
          <cell r="J21">
            <v>0</v>
          </cell>
          <cell r="K21"/>
        </row>
        <row r="22">
          <cell r="B22">
            <v>0</v>
          </cell>
          <cell r="C22">
            <v>4404</v>
          </cell>
          <cell r="D22">
            <v>1988</v>
          </cell>
          <cell r="E22"/>
          <cell r="F22">
            <v>275</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79854</v>
          </cell>
          <cell r="D30">
            <v>7637</v>
          </cell>
          <cell r="E30"/>
          <cell r="F30">
            <v>612</v>
          </cell>
          <cell r="G30"/>
          <cell r="H30">
            <v>92</v>
          </cell>
          <cell r="I30"/>
          <cell r="J30">
            <v>6</v>
          </cell>
          <cell r="K30"/>
        </row>
        <row r="31">
          <cell r="B31">
            <v>0</v>
          </cell>
          <cell r="C31">
            <v>0</v>
          </cell>
          <cell r="D31">
            <v>0</v>
          </cell>
          <cell r="E31"/>
          <cell r="F31">
            <v>0</v>
          </cell>
          <cell r="G31"/>
          <cell r="H31">
            <v>0</v>
          </cell>
          <cell r="I31"/>
          <cell r="J31">
            <v>0</v>
          </cell>
          <cell r="K31"/>
        </row>
        <row r="32">
          <cell r="B32">
            <v>0</v>
          </cell>
          <cell r="C32">
            <v>33</v>
          </cell>
          <cell r="D32">
            <v>13099</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95</v>
          </cell>
          <cell r="D34">
            <v>13848</v>
          </cell>
          <cell r="E34"/>
          <cell r="F34">
            <v>0</v>
          </cell>
          <cell r="G34"/>
          <cell r="H34">
            <v>0</v>
          </cell>
          <cell r="I34"/>
          <cell r="J34">
            <v>0</v>
          </cell>
          <cell r="K34"/>
        </row>
        <row r="35">
          <cell r="B35">
            <v>0</v>
          </cell>
          <cell r="C35">
            <v>392596</v>
          </cell>
          <cell r="D35">
            <v>7275</v>
          </cell>
          <cell r="E35"/>
          <cell r="F35">
            <v>606</v>
          </cell>
          <cell r="G35"/>
          <cell r="H35">
            <v>27</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8</v>
          </cell>
          <cell r="E43">
            <v>742</v>
          </cell>
          <cell r="F43">
            <v>2402</v>
          </cell>
          <cell r="G43">
            <v>1293</v>
          </cell>
          <cell r="H43">
            <v>935</v>
          </cell>
          <cell r="I43">
            <v>2802</v>
          </cell>
          <cell r="J43">
            <v>1776</v>
          </cell>
          <cell r="K43">
            <v>1219</v>
          </cell>
        </row>
        <row r="44">
          <cell r="B44">
            <v>1808</v>
          </cell>
          <cell r="C44">
            <v>837</v>
          </cell>
          <cell r="D44">
            <v>1291</v>
          </cell>
          <cell r="E44">
            <v>32079</v>
          </cell>
          <cell r="F44">
            <v>85043</v>
          </cell>
          <cell r="G44">
            <v>62362</v>
          </cell>
          <cell r="H44">
            <v>67846</v>
          </cell>
          <cell r="I44">
            <v>91840</v>
          </cell>
          <cell r="J44">
            <v>80218</v>
          </cell>
          <cell r="K44">
            <v>92456</v>
          </cell>
        </row>
        <row r="49">
          <cell r="E49">
            <v>11</v>
          </cell>
          <cell r="F49"/>
          <cell r="G49">
            <v>2</v>
          </cell>
          <cell r="H49"/>
          <cell r="I49">
            <v>90</v>
          </cell>
          <cell r="J49"/>
          <cell r="K49">
            <v>31</v>
          </cell>
          <cell r="L49"/>
        </row>
        <row r="50">
          <cell r="E50">
            <v>6</v>
          </cell>
          <cell r="F50"/>
          <cell r="G50">
            <v>4</v>
          </cell>
          <cell r="H50"/>
          <cell r="I50">
            <v>45</v>
          </cell>
          <cell r="J50"/>
          <cell r="K50">
            <v>23</v>
          </cell>
          <cell r="L50"/>
        </row>
        <row r="51">
          <cell r="E51">
            <v>68</v>
          </cell>
          <cell r="F51"/>
          <cell r="G51">
            <v>66</v>
          </cell>
          <cell r="H51"/>
          <cell r="I51">
            <v>349</v>
          </cell>
          <cell r="J51"/>
          <cell r="K51">
            <v>326</v>
          </cell>
          <cell r="L51"/>
        </row>
        <row r="52">
          <cell r="E52">
            <v>1</v>
          </cell>
          <cell r="F52"/>
          <cell r="G52">
            <v>0</v>
          </cell>
          <cell r="H52"/>
          <cell r="I52">
            <v>90</v>
          </cell>
          <cell r="J52"/>
          <cell r="K52">
            <v>89</v>
          </cell>
          <cell r="L52"/>
        </row>
        <row r="53">
          <cell r="E53">
            <v>43</v>
          </cell>
          <cell r="F53"/>
          <cell r="G53">
            <v>9</v>
          </cell>
          <cell r="H53"/>
          <cell r="I53">
            <v>218</v>
          </cell>
          <cell r="J53"/>
          <cell r="K53">
            <v>70</v>
          </cell>
          <cell r="L53"/>
        </row>
        <row r="54">
          <cell r="E54">
            <v>14</v>
          </cell>
          <cell r="F54"/>
          <cell r="G54">
            <v>2</v>
          </cell>
          <cell r="H54"/>
          <cell r="I54">
            <v>115</v>
          </cell>
          <cell r="J54"/>
          <cell r="K54">
            <v>102</v>
          </cell>
          <cell r="L54"/>
        </row>
        <row r="55">
          <cell r="E55">
            <v>5</v>
          </cell>
          <cell r="F55"/>
          <cell r="G55">
            <v>4</v>
          </cell>
          <cell r="H55"/>
          <cell r="I55">
            <v>14</v>
          </cell>
          <cell r="J55"/>
          <cell r="K55">
            <v>7</v>
          </cell>
          <cell r="L55"/>
        </row>
        <row r="56">
          <cell r="E56">
            <v>9</v>
          </cell>
          <cell r="F56"/>
          <cell r="G56">
            <v>1</v>
          </cell>
          <cell r="H56"/>
          <cell r="I56">
            <v>238</v>
          </cell>
          <cell r="J56"/>
          <cell r="K56">
            <v>43</v>
          </cell>
          <cell r="L56"/>
        </row>
        <row r="57">
          <cell r="G57">
            <v>15</v>
          </cell>
          <cell r="H57"/>
          <cell r="I57"/>
          <cell r="J57"/>
          <cell r="K57"/>
          <cell r="L57"/>
        </row>
        <row r="60">
          <cell r="D60">
            <v>460</v>
          </cell>
          <cell r="L60">
            <v>10725</v>
          </cell>
        </row>
        <row r="61">
          <cell r="D61">
            <v>92</v>
          </cell>
        </row>
        <row r="62">
          <cell r="D62">
            <v>56</v>
          </cell>
        </row>
        <row r="63">
          <cell r="D63">
            <v>217</v>
          </cell>
          <cell r="L63">
            <v>84519</v>
          </cell>
        </row>
        <row r="64">
          <cell r="D64">
            <v>95</v>
          </cell>
        </row>
        <row r="65">
          <cell r="D65">
            <v>209692</v>
          </cell>
        </row>
        <row r="68">
          <cell r="D68">
            <v>0</v>
          </cell>
        </row>
        <row r="69">
          <cell r="D69"/>
        </row>
        <row r="82">
          <cell r="B82">
            <v>0</v>
          </cell>
          <cell r="C82">
            <v>0</v>
          </cell>
          <cell r="D82">
            <v>0</v>
          </cell>
          <cell r="E82">
            <v>1436.607196969697</v>
          </cell>
          <cell r="F82">
            <v>0</v>
          </cell>
          <cell r="G82">
            <v>213.89242424242425</v>
          </cell>
          <cell r="H82">
            <v>0</v>
          </cell>
          <cell r="I82">
            <v>6750.4624999999996</v>
          </cell>
          <cell r="J82">
            <v>0</v>
          </cell>
          <cell r="K82"/>
        </row>
        <row r="86">
          <cell r="B86">
            <v>0</v>
          </cell>
          <cell r="C86">
            <v>1300.6522727272727</v>
          </cell>
          <cell r="D86">
            <v>124.3905303030303</v>
          </cell>
          <cell r="E86"/>
          <cell r="F86">
            <v>9.9681818181818187</v>
          </cell>
          <cell r="G86"/>
          <cell r="H86">
            <v>1.4984848484848485</v>
          </cell>
          <cell r="I86"/>
          <cell r="J86">
            <v>9.7727272727272732E-2</v>
          </cell>
          <cell r="K86"/>
        </row>
        <row r="87">
          <cell r="B87">
            <v>0</v>
          </cell>
          <cell r="C87">
            <v>0</v>
          </cell>
          <cell r="D87">
            <v>0</v>
          </cell>
          <cell r="E87"/>
          <cell r="F87">
            <v>0</v>
          </cell>
          <cell r="G87"/>
          <cell r="H87">
            <v>0</v>
          </cell>
          <cell r="I87"/>
          <cell r="J87">
            <v>0</v>
          </cell>
          <cell r="K87"/>
        </row>
        <row r="88">
          <cell r="B88">
            <v>0</v>
          </cell>
          <cell r="C88">
            <v>0.53749999999999998</v>
          </cell>
          <cell r="D88">
            <v>213.35492424242423</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1.5473484848484849</v>
          </cell>
          <cell r="D90">
            <v>225.55454545454546</v>
          </cell>
          <cell r="E90"/>
          <cell r="F90">
            <v>0</v>
          </cell>
          <cell r="G90"/>
          <cell r="H90">
            <v>0</v>
          </cell>
          <cell r="I90"/>
          <cell r="J90">
            <v>0</v>
          </cell>
          <cell r="K90"/>
        </row>
        <row r="91">
          <cell r="B91">
            <v>0</v>
          </cell>
          <cell r="C91">
            <v>6394.5560606060608</v>
          </cell>
          <cell r="D91">
            <v>118.49431818181819</v>
          </cell>
          <cell r="E91"/>
          <cell r="F91">
            <v>9.870454545454546</v>
          </cell>
          <cell r="G91"/>
          <cell r="H91">
            <v>0.43977272727272726</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29.448484848484849</v>
          </cell>
          <cell r="C99">
            <v>13.632954545454545</v>
          </cell>
          <cell r="D99">
            <v>21.027651515151515</v>
          </cell>
          <cell r="E99">
            <v>522.49886363636358</v>
          </cell>
          <cell r="F99">
            <v>1385.1700757575757</v>
          </cell>
          <cell r="G99">
            <v>1015.744696969697</v>
          </cell>
          <cell r="H99">
            <v>1105.0674242424243</v>
          </cell>
          <cell r="I99">
            <v>1495.878787878788</v>
          </cell>
          <cell r="J99">
            <v>1306.5810606060606</v>
          </cell>
          <cell r="K99">
            <v>1505.9121212121213</v>
          </cell>
        </row>
      </sheetData>
      <sheetData sheetId="10">
        <row r="12">
          <cell r="B12">
            <v>0</v>
          </cell>
          <cell r="C12">
            <v>0</v>
          </cell>
          <cell r="D12">
            <v>0</v>
          </cell>
          <cell r="E12">
            <v>1853</v>
          </cell>
          <cell r="F12">
            <v>0</v>
          </cell>
          <cell r="G12">
            <v>0</v>
          </cell>
          <cell r="H12">
            <v>0</v>
          </cell>
          <cell r="I12">
            <v>6032</v>
          </cell>
          <cell r="J12">
            <v>0</v>
          </cell>
        </row>
        <row r="13">
          <cell r="B13">
            <v>0</v>
          </cell>
          <cell r="C13">
            <v>0</v>
          </cell>
          <cell r="D13">
            <v>0</v>
          </cell>
          <cell r="E13">
            <v>29699</v>
          </cell>
          <cell r="F13">
            <v>0</v>
          </cell>
          <cell r="G13">
            <v>0</v>
          </cell>
          <cell r="H13">
            <v>0</v>
          </cell>
          <cell r="I13">
            <v>270699</v>
          </cell>
          <cell r="J13">
            <v>0</v>
          </cell>
        </row>
        <row r="17">
          <cell r="B17">
            <v>0</v>
          </cell>
          <cell r="C17">
            <v>736</v>
          </cell>
          <cell r="D17">
            <v>593</v>
          </cell>
          <cell r="F17">
            <v>434</v>
          </cell>
          <cell r="H17">
            <v>66</v>
          </cell>
          <cell r="J17">
            <v>24</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4578</v>
          </cell>
          <cell r="D22">
            <v>1017</v>
          </cell>
          <cell r="F22">
            <v>437</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26504</v>
          </cell>
          <cell r="D30">
            <v>3003</v>
          </cell>
          <cell r="F30">
            <v>157</v>
          </cell>
          <cell r="H30">
            <v>34</v>
          </cell>
          <cell r="J30">
            <v>1</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267903</v>
          </cell>
          <cell r="D35">
            <v>2602</v>
          </cell>
          <cell r="F35">
            <v>168</v>
          </cell>
          <cell r="H35">
            <v>25</v>
          </cell>
          <cell r="J35">
            <v>1</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v>
          </cell>
          <cell r="D43">
            <v>2</v>
          </cell>
          <cell r="E43">
            <v>86</v>
          </cell>
          <cell r="F43">
            <v>1255</v>
          </cell>
          <cell r="G43">
            <v>1073</v>
          </cell>
          <cell r="H43">
            <v>666</v>
          </cell>
          <cell r="I43">
            <v>2947</v>
          </cell>
          <cell r="J43">
            <v>1324</v>
          </cell>
          <cell r="K43">
            <v>530</v>
          </cell>
        </row>
        <row r="44">
          <cell r="B44">
            <v>0</v>
          </cell>
          <cell r="C44">
            <v>505</v>
          </cell>
          <cell r="D44">
            <v>20</v>
          </cell>
          <cell r="E44">
            <v>901</v>
          </cell>
          <cell r="F44">
            <v>30080</v>
          </cell>
          <cell r="G44">
            <v>71174</v>
          </cell>
          <cell r="H44">
            <v>44576</v>
          </cell>
          <cell r="I44">
            <v>78041</v>
          </cell>
          <cell r="J44">
            <v>55358</v>
          </cell>
          <cell r="K44">
            <v>19743</v>
          </cell>
        </row>
        <row r="49">
          <cell r="E49">
            <v>1</v>
          </cell>
          <cell r="G49">
            <v>1</v>
          </cell>
          <cell r="I49">
            <v>20</v>
          </cell>
          <cell r="K49">
            <v>9</v>
          </cell>
        </row>
        <row r="50">
          <cell r="E50">
            <v>4</v>
          </cell>
          <cell r="G50">
            <v>3</v>
          </cell>
          <cell r="I50">
            <v>37</v>
          </cell>
          <cell r="K50">
            <v>17</v>
          </cell>
        </row>
        <row r="51">
          <cell r="E51">
            <v>36</v>
          </cell>
          <cell r="G51">
            <v>32</v>
          </cell>
          <cell r="I51">
            <v>180</v>
          </cell>
          <cell r="K51">
            <v>158</v>
          </cell>
        </row>
        <row r="52">
          <cell r="E52">
            <v>0</v>
          </cell>
          <cell r="G52">
            <v>0</v>
          </cell>
          <cell r="I52">
            <v>41</v>
          </cell>
          <cell r="K52">
            <v>32</v>
          </cell>
        </row>
        <row r="53">
          <cell r="E53">
            <v>4</v>
          </cell>
          <cell r="G53">
            <v>1</v>
          </cell>
          <cell r="I53">
            <v>60</v>
          </cell>
          <cell r="K53">
            <v>22</v>
          </cell>
        </row>
        <row r="54">
          <cell r="E54">
            <v>28</v>
          </cell>
          <cell r="G54">
            <v>7</v>
          </cell>
          <cell r="I54">
            <v>2081</v>
          </cell>
          <cell r="K54">
            <v>481</v>
          </cell>
        </row>
        <row r="55">
          <cell r="E55">
            <v>0</v>
          </cell>
          <cell r="G55">
            <v>0</v>
          </cell>
          <cell r="I55">
            <v>22</v>
          </cell>
          <cell r="K55">
            <v>9</v>
          </cell>
        </row>
        <row r="56">
          <cell r="E56">
            <v>2</v>
          </cell>
          <cell r="G56">
            <v>0</v>
          </cell>
          <cell r="I56">
            <v>49</v>
          </cell>
          <cell r="K56">
            <v>10</v>
          </cell>
        </row>
        <row r="57">
          <cell r="G57">
            <v>1699</v>
          </cell>
        </row>
        <row r="60">
          <cell r="D60">
            <v>238</v>
          </cell>
          <cell r="L60">
            <v>3924</v>
          </cell>
        </row>
        <row r="61">
          <cell r="D61">
            <v>52</v>
          </cell>
        </row>
        <row r="62">
          <cell r="D62">
            <v>22</v>
          </cell>
        </row>
        <row r="63">
          <cell r="D63">
            <v>109</v>
          </cell>
          <cell r="L63">
            <v>37707</v>
          </cell>
        </row>
        <row r="64">
          <cell r="D64">
            <v>55</v>
          </cell>
        </row>
        <row r="65">
          <cell r="D65">
            <v>132422</v>
          </cell>
        </row>
        <row r="68">
          <cell r="D68">
            <v>0</v>
          </cell>
        </row>
        <row r="82">
          <cell r="B82">
            <v>0</v>
          </cell>
          <cell r="C82">
            <v>0</v>
          </cell>
          <cell r="D82">
            <v>0</v>
          </cell>
          <cell r="E82">
            <v>535.08823295454533</v>
          </cell>
          <cell r="F82">
            <v>0</v>
          </cell>
          <cell r="G82">
            <v>0</v>
          </cell>
          <cell r="H82">
            <v>0</v>
          </cell>
          <cell r="I82">
            <v>4877.1961874999997</v>
          </cell>
          <cell r="J82">
            <v>0</v>
          </cell>
        </row>
        <row r="86">
          <cell r="B86">
            <v>0</v>
          </cell>
          <cell r="C86">
            <v>477.52377272727273</v>
          </cell>
          <cell r="D86">
            <v>54.1051875</v>
          </cell>
          <cell r="F86">
            <v>2.8286761363636361</v>
          </cell>
          <cell r="H86">
            <v>0.61257954545454552</v>
          </cell>
          <cell r="J86">
            <v>1.8017045454545452E-2</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4826.8205284090909</v>
          </cell>
          <cell r="D91">
            <v>46.880352272727272</v>
          </cell>
          <cell r="F91">
            <v>3.0268636363636365</v>
          </cell>
          <cell r="H91">
            <v>0.45042613636363638</v>
          </cell>
          <cell r="J91">
            <v>1.8017045454545452E-2</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9.0986079545454537</v>
          </cell>
          <cell r="D99">
            <v>0.3603409090909091</v>
          </cell>
          <cell r="E99">
            <v>16.233357954545454</v>
          </cell>
          <cell r="F99">
            <v>541.9527272727272</v>
          </cell>
          <cell r="G99">
            <v>1282.3451931818181</v>
          </cell>
          <cell r="H99">
            <v>803.12781818181816</v>
          </cell>
          <cell r="I99">
            <v>1406.0682443181818</v>
          </cell>
          <cell r="J99">
            <v>997.38760227272724</v>
          </cell>
          <cell r="K99">
            <v>355.7105284090909</v>
          </cell>
        </row>
      </sheetData>
      <sheetData sheetId="11"/>
      <sheetData sheetId="12"/>
      <sheetData sheetId="13"/>
      <sheetData sheetId="1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I Gas"/>
      <sheetName val="WEPCO"/>
      <sheetName val="WPSC"/>
      <sheetName val="Alliant"/>
      <sheetName val="NSP"/>
      <sheetName val="MWNG"/>
      <sheetName val="SWL&amp;P"/>
      <sheetName val="City Gas"/>
      <sheetName val="SCVNG"/>
      <sheetName val="Florence"/>
      <sheetName val="Viroqua"/>
      <sheetName val="MG&amp;E"/>
      <sheetName val="Ferrell"/>
      <sheetName val="Tru-Gas"/>
      <sheetName val="Totals"/>
    </sheetNames>
    <sheetDataSet>
      <sheetData sheetId="0">
        <row r="12">
          <cell r="B12">
            <v>0</v>
          </cell>
          <cell r="C12">
            <v>0</v>
          </cell>
          <cell r="D12">
            <v>0</v>
          </cell>
          <cell r="E12">
            <v>4597</v>
          </cell>
          <cell r="F12">
            <v>0</v>
          </cell>
          <cell r="G12">
            <v>0</v>
          </cell>
          <cell r="H12">
            <v>0</v>
          </cell>
          <cell r="I12">
            <v>6455</v>
          </cell>
          <cell r="J12">
            <v>0</v>
          </cell>
          <cell r="K12"/>
        </row>
        <row r="13">
          <cell r="B13">
            <v>0</v>
          </cell>
          <cell r="C13">
            <v>0</v>
          </cell>
          <cell r="D13">
            <v>0</v>
          </cell>
          <cell r="E13">
            <v>93470</v>
          </cell>
          <cell r="F13">
            <v>0</v>
          </cell>
          <cell r="G13">
            <v>13850</v>
          </cell>
          <cell r="H13">
            <v>0</v>
          </cell>
          <cell r="I13">
            <v>405189</v>
          </cell>
          <cell r="J13">
            <v>0</v>
          </cell>
          <cell r="K13"/>
        </row>
        <row r="17">
          <cell r="B17">
            <v>0</v>
          </cell>
          <cell r="C17">
            <v>1934</v>
          </cell>
          <cell r="D17">
            <v>1680</v>
          </cell>
          <cell r="E17"/>
          <cell r="F17">
            <v>755</v>
          </cell>
          <cell r="G17"/>
          <cell r="H17">
            <v>115</v>
          </cell>
          <cell r="I17"/>
          <cell r="J17">
            <v>113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1</v>
          </cell>
          <cell r="D21">
            <v>0</v>
          </cell>
          <cell r="E21"/>
          <cell r="F21">
            <v>0</v>
          </cell>
          <cell r="G21"/>
          <cell r="H21">
            <v>0</v>
          </cell>
          <cell r="I21"/>
          <cell r="J21">
            <v>0</v>
          </cell>
          <cell r="K21"/>
        </row>
        <row r="22">
          <cell r="B22">
            <v>0</v>
          </cell>
          <cell r="C22">
            <v>4282</v>
          </cell>
          <cell r="D22">
            <v>1926</v>
          </cell>
          <cell r="E22"/>
          <cell r="F22">
            <v>246</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84710</v>
          </cell>
          <cell r="D30">
            <v>8032</v>
          </cell>
          <cell r="E30"/>
          <cell r="F30">
            <v>630</v>
          </cell>
          <cell r="G30"/>
          <cell r="H30">
            <v>93</v>
          </cell>
          <cell r="I30"/>
          <cell r="J30">
            <v>5</v>
          </cell>
          <cell r="K30"/>
        </row>
        <row r="31">
          <cell r="B31">
            <v>0</v>
          </cell>
          <cell r="C31">
            <v>0</v>
          </cell>
          <cell r="D31">
            <v>0</v>
          </cell>
          <cell r="E31"/>
          <cell r="F31">
            <v>0</v>
          </cell>
          <cell r="G31"/>
          <cell r="H31">
            <v>0</v>
          </cell>
          <cell r="I31"/>
          <cell r="J31">
            <v>0</v>
          </cell>
          <cell r="K31"/>
        </row>
        <row r="32">
          <cell r="B32">
            <v>0</v>
          </cell>
          <cell r="C32">
            <v>32</v>
          </cell>
          <cell r="D32">
            <v>13818</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96</v>
          </cell>
          <cell r="D34">
            <v>14712</v>
          </cell>
          <cell r="E34"/>
          <cell r="F34">
            <v>0</v>
          </cell>
          <cell r="G34"/>
          <cell r="H34">
            <v>0</v>
          </cell>
          <cell r="I34"/>
          <cell r="J34">
            <v>0</v>
          </cell>
          <cell r="K34"/>
        </row>
        <row r="35">
          <cell r="B35">
            <v>0</v>
          </cell>
          <cell r="C35">
            <v>382754</v>
          </cell>
          <cell r="D35">
            <v>7010</v>
          </cell>
          <cell r="E35"/>
          <cell r="F35">
            <v>591</v>
          </cell>
          <cell r="G35"/>
          <cell r="H35">
            <v>26</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13</v>
          </cell>
          <cell r="E43">
            <v>797</v>
          </cell>
          <cell r="F43">
            <v>2451</v>
          </cell>
          <cell r="G43">
            <v>1302</v>
          </cell>
          <cell r="H43">
            <v>938</v>
          </cell>
          <cell r="I43">
            <v>2807</v>
          </cell>
          <cell r="J43">
            <v>1778</v>
          </cell>
          <cell r="K43">
            <v>966</v>
          </cell>
        </row>
        <row r="44">
          <cell r="B44">
            <v>1889</v>
          </cell>
          <cell r="C44">
            <v>1028</v>
          </cell>
          <cell r="D44">
            <v>1553</v>
          </cell>
          <cell r="E44">
            <v>35563</v>
          </cell>
          <cell r="F44">
            <v>88234</v>
          </cell>
          <cell r="G44">
            <v>63806</v>
          </cell>
          <cell r="H44">
            <v>69179</v>
          </cell>
          <cell r="I44">
            <v>92739</v>
          </cell>
          <cell r="J44">
            <v>80739</v>
          </cell>
          <cell r="K44">
            <v>77779</v>
          </cell>
        </row>
        <row r="49">
          <cell r="E49">
            <v>23</v>
          </cell>
          <cell r="F49"/>
          <cell r="G49">
            <v>8</v>
          </cell>
          <cell r="H49"/>
          <cell r="I49">
            <v>112</v>
          </cell>
          <cell r="J49"/>
          <cell r="K49">
            <v>53</v>
          </cell>
          <cell r="L49"/>
        </row>
        <row r="50">
          <cell r="E50">
            <v>5</v>
          </cell>
          <cell r="F50"/>
          <cell r="G50">
            <v>0</v>
          </cell>
          <cell r="H50"/>
          <cell r="I50">
            <v>65</v>
          </cell>
          <cell r="J50"/>
          <cell r="K50">
            <v>42</v>
          </cell>
          <cell r="L50"/>
        </row>
        <row r="51">
          <cell r="E51">
            <v>72</v>
          </cell>
          <cell r="F51"/>
          <cell r="G51">
            <v>72</v>
          </cell>
          <cell r="H51"/>
          <cell r="I51">
            <v>291</v>
          </cell>
          <cell r="J51"/>
          <cell r="K51">
            <v>0</v>
          </cell>
          <cell r="L51"/>
        </row>
        <row r="52">
          <cell r="E52">
            <v>0</v>
          </cell>
          <cell r="F52"/>
          <cell r="G52">
            <v>0</v>
          </cell>
          <cell r="H52"/>
          <cell r="I52">
            <v>108</v>
          </cell>
          <cell r="J52"/>
          <cell r="K52">
            <v>105</v>
          </cell>
          <cell r="L52"/>
        </row>
        <row r="53">
          <cell r="E53">
            <v>61</v>
          </cell>
          <cell r="F53"/>
          <cell r="G53">
            <v>21</v>
          </cell>
          <cell r="H53"/>
          <cell r="I53">
            <v>313</v>
          </cell>
          <cell r="J53"/>
          <cell r="K53">
            <v>113</v>
          </cell>
          <cell r="L53"/>
        </row>
        <row r="54">
          <cell r="E54">
            <v>14</v>
          </cell>
          <cell r="F54"/>
          <cell r="G54">
            <v>2</v>
          </cell>
          <cell r="H54"/>
          <cell r="I54">
            <v>179</v>
          </cell>
          <cell r="J54"/>
          <cell r="K54">
            <v>152</v>
          </cell>
          <cell r="L54"/>
        </row>
        <row r="55">
          <cell r="E55">
            <v>1</v>
          </cell>
          <cell r="F55"/>
          <cell r="G55">
            <v>0</v>
          </cell>
          <cell r="H55"/>
          <cell r="I55">
            <v>22</v>
          </cell>
          <cell r="J55"/>
          <cell r="K55">
            <v>12</v>
          </cell>
          <cell r="L55"/>
        </row>
        <row r="56">
          <cell r="E56">
            <v>16</v>
          </cell>
          <cell r="F56"/>
          <cell r="G56">
            <v>3</v>
          </cell>
          <cell r="H56"/>
          <cell r="I56">
            <v>329</v>
          </cell>
          <cell r="J56"/>
          <cell r="K56">
            <v>73</v>
          </cell>
          <cell r="L56"/>
        </row>
        <row r="57">
          <cell r="G57">
            <v>25</v>
          </cell>
          <cell r="H57"/>
          <cell r="I57"/>
          <cell r="J57"/>
          <cell r="K57"/>
          <cell r="L57"/>
        </row>
        <row r="60">
          <cell r="D60">
            <v>375</v>
          </cell>
          <cell r="L60">
            <v>11819</v>
          </cell>
        </row>
        <row r="61">
          <cell r="D61">
            <v>197014</v>
          </cell>
          <cell r="L61">
            <v>70220</v>
          </cell>
        </row>
        <row r="64">
          <cell r="D64">
            <v>0</v>
          </cell>
        </row>
        <row r="65">
          <cell r="D65"/>
        </row>
        <row r="78">
          <cell r="B78">
            <v>0</v>
          </cell>
          <cell r="C78">
            <v>0</v>
          </cell>
          <cell r="D78">
            <v>0</v>
          </cell>
          <cell r="E78">
            <v>1522.4280303030303</v>
          </cell>
          <cell r="F78">
            <v>0</v>
          </cell>
          <cell r="G78">
            <v>225.58712121212122</v>
          </cell>
          <cell r="H78">
            <v>0</v>
          </cell>
          <cell r="I78">
            <v>6599.6693181818182</v>
          </cell>
          <cell r="J78">
            <v>0</v>
          </cell>
          <cell r="K78"/>
        </row>
        <row r="82">
          <cell r="B82">
            <v>0</v>
          </cell>
          <cell r="C82">
            <v>1379.746212121212</v>
          </cell>
          <cell r="D82">
            <v>130.82424242424241</v>
          </cell>
          <cell r="E82"/>
          <cell r="F82">
            <v>10.261363636363637</v>
          </cell>
          <cell r="G82"/>
          <cell r="H82">
            <v>1.5147727272727274</v>
          </cell>
          <cell r="I82"/>
          <cell r="J82">
            <v>8.1439393939393936E-2</v>
          </cell>
          <cell r="K82"/>
        </row>
        <row r="83">
          <cell r="B83">
            <v>0</v>
          </cell>
          <cell r="C83">
            <v>0</v>
          </cell>
          <cell r="D83">
            <v>0</v>
          </cell>
          <cell r="E83"/>
          <cell r="F83">
            <v>0</v>
          </cell>
          <cell r="G83"/>
          <cell r="H83">
            <v>0</v>
          </cell>
          <cell r="I83"/>
          <cell r="J83">
            <v>0</v>
          </cell>
          <cell r="K83"/>
        </row>
        <row r="84">
          <cell r="B84">
            <v>0</v>
          </cell>
          <cell r="C84">
            <v>0.52121212121212124</v>
          </cell>
          <cell r="D84">
            <v>225.06590909090909</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1.5636363636363637</v>
          </cell>
          <cell r="D86">
            <v>239.62727272727273</v>
          </cell>
          <cell r="E86"/>
          <cell r="F86">
            <v>0</v>
          </cell>
          <cell r="G86"/>
          <cell r="H86">
            <v>0</v>
          </cell>
          <cell r="I86"/>
          <cell r="J86">
            <v>0</v>
          </cell>
          <cell r="K86"/>
        </row>
        <row r="87">
          <cell r="B87">
            <v>0</v>
          </cell>
          <cell r="C87">
            <v>6234.2507575757572</v>
          </cell>
          <cell r="D87">
            <v>114.1780303030303</v>
          </cell>
          <cell r="E87"/>
          <cell r="F87">
            <v>9.6261363636363644</v>
          </cell>
          <cell r="G87"/>
          <cell r="H87">
            <v>0.42348484848484846</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30.767803030303032</v>
          </cell>
          <cell r="C95">
            <v>16.743939393939392</v>
          </cell>
          <cell r="D95">
            <v>25.295075757575759</v>
          </cell>
          <cell r="E95">
            <v>579.24583333333328</v>
          </cell>
          <cell r="F95">
            <v>1437.144696969697</v>
          </cell>
          <cell r="G95">
            <v>1039.264393939394</v>
          </cell>
          <cell r="H95">
            <v>1126.7791666666667</v>
          </cell>
          <cell r="I95">
            <v>1510.5215909090909</v>
          </cell>
          <cell r="J95">
            <v>1315.0670454545455</v>
          </cell>
          <cell r="K95">
            <v>1266.8549242424242</v>
          </cell>
        </row>
      </sheetData>
      <sheetData sheetId="1">
        <row r="12">
          <cell r="B12">
            <v>0</v>
          </cell>
          <cell r="C12">
            <v>0</v>
          </cell>
          <cell r="D12">
            <v>0</v>
          </cell>
          <cell r="E12">
            <v>3070</v>
          </cell>
          <cell r="F12">
            <v>0</v>
          </cell>
          <cell r="G12">
            <v>0</v>
          </cell>
          <cell r="H12">
            <v>0</v>
          </cell>
          <cell r="I12">
            <v>6061</v>
          </cell>
          <cell r="J12">
            <v>0</v>
          </cell>
        </row>
        <row r="13">
          <cell r="B13">
            <v>0</v>
          </cell>
          <cell r="C13">
            <v>0</v>
          </cell>
          <cell r="D13">
            <v>0</v>
          </cell>
          <cell r="E13">
            <v>64301</v>
          </cell>
          <cell r="F13">
            <v>0</v>
          </cell>
          <cell r="G13">
            <v>8</v>
          </cell>
          <cell r="H13">
            <v>0</v>
          </cell>
          <cell r="I13">
            <v>340536</v>
          </cell>
          <cell r="J13">
            <v>0</v>
          </cell>
        </row>
        <row r="17">
          <cell r="B17">
            <v>0</v>
          </cell>
          <cell r="C17">
            <v>1281</v>
          </cell>
          <cell r="D17">
            <v>709</v>
          </cell>
          <cell r="F17">
            <v>851</v>
          </cell>
          <cell r="H17">
            <v>184</v>
          </cell>
          <cell r="J17">
            <v>45</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4610</v>
          </cell>
          <cell r="D22">
            <v>1162</v>
          </cell>
          <cell r="F22">
            <v>289</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56636</v>
          </cell>
          <cell r="D30">
            <v>7343</v>
          </cell>
          <cell r="F30">
            <v>265</v>
          </cell>
          <cell r="H30">
            <v>55</v>
          </cell>
          <cell r="J30">
            <v>2</v>
          </cell>
        </row>
        <row r="31">
          <cell r="B31">
            <v>0</v>
          </cell>
          <cell r="C31">
            <v>0</v>
          </cell>
          <cell r="D31">
            <v>0</v>
          </cell>
          <cell r="F31">
            <v>0</v>
          </cell>
          <cell r="H31">
            <v>0</v>
          </cell>
          <cell r="J31">
            <v>0</v>
          </cell>
        </row>
        <row r="32">
          <cell r="B32">
            <v>0</v>
          </cell>
          <cell r="C32">
            <v>8</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337510</v>
          </cell>
          <cell r="D35">
            <v>2844</v>
          </cell>
          <cell r="F35">
            <v>165</v>
          </cell>
          <cell r="H35">
            <v>17</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14</v>
          </cell>
          <cell r="E43">
            <v>362</v>
          </cell>
          <cell r="F43">
            <v>1978</v>
          </cell>
          <cell r="G43">
            <v>1541</v>
          </cell>
          <cell r="H43">
            <v>1094</v>
          </cell>
          <cell r="I43">
            <v>2435</v>
          </cell>
          <cell r="J43">
            <v>1415</v>
          </cell>
          <cell r="K43">
            <v>292</v>
          </cell>
        </row>
        <row r="44">
          <cell r="B44">
            <v>13</v>
          </cell>
          <cell r="C44">
            <v>0</v>
          </cell>
          <cell r="D44">
            <v>84</v>
          </cell>
          <cell r="E44">
            <v>8583</v>
          </cell>
          <cell r="F44">
            <v>48491</v>
          </cell>
          <cell r="G44">
            <v>96531</v>
          </cell>
          <cell r="H44">
            <v>73411</v>
          </cell>
          <cell r="I44">
            <v>90324</v>
          </cell>
          <cell r="J44">
            <v>64803</v>
          </cell>
          <cell r="K44">
            <v>22605</v>
          </cell>
        </row>
        <row r="49">
          <cell r="E49">
            <v>0</v>
          </cell>
          <cell r="G49">
            <v>0</v>
          </cell>
          <cell r="I49">
            <v>17</v>
          </cell>
          <cell r="K49">
            <v>11</v>
          </cell>
        </row>
        <row r="50">
          <cell r="E50">
            <v>6</v>
          </cell>
          <cell r="G50">
            <v>4</v>
          </cell>
          <cell r="I50">
            <v>13</v>
          </cell>
          <cell r="K50">
            <v>11</v>
          </cell>
        </row>
        <row r="51">
          <cell r="E51">
            <v>38</v>
          </cell>
          <cell r="G51">
            <v>36</v>
          </cell>
          <cell r="I51">
            <v>188</v>
          </cell>
          <cell r="K51">
            <v>170</v>
          </cell>
        </row>
        <row r="52">
          <cell r="E52">
            <v>3</v>
          </cell>
          <cell r="G52">
            <v>2</v>
          </cell>
          <cell r="I52">
            <v>45</v>
          </cell>
          <cell r="K52">
            <v>44</v>
          </cell>
        </row>
        <row r="53">
          <cell r="E53">
            <v>16</v>
          </cell>
          <cell r="G53">
            <v>9</v>
          </cell>
          <cell r="I53">
            <v>58</v>
          </cell>
          <cell r="K53">
            <v>39</v>
          </cell>
        </row>
        <row r="54">
          <cell r="E54">
            <v>23</v>
          </cell>
          <cell r="G54">
            <v>11</v>
          </cell>
          <cell r="I54">
            <v>134</v>
          </cell>
          <cell r="K54">
            <v>121</v>
          </cell>
        </row>
        <row r="55">
          <cell r="E55">
            <v>0</v>
          </cell>
          <cell r="G55">
            <v>0</v>
          </cell>
          <cell r="I55">
            <v>11</v>
          </cell>
          <cell r="K55">
            <v>8</v>
          </cell>
        </row>
        <row r="56">
          <cell r="E56">
            <v>9</v>
          </cell>
          <cell r="G56">
            <v>2</v>
          </cell>
          <cell r="I56">
            <v>23</v>
          </cell>
          <cell r="K56">
            <v>13</v>
          </cell>
        </row>
        <row r="57">
          <cell r="G57">
            <v>5</v>
          </cell>
        </row>
        <row r="60">
          <cell r="D60">
            <v>235</v>
          </cell>
          <cell r="L60">
            <v>3607</v>
          </cell>
        </row>
        <row r="61">
          <cell r="D61">
            <v>170662</v>
          </cell>
          <cell r="L61">
            <v>26320</v>
          </cell>
        </row>
        <row r="64">
          <cell r="D64">
            <v>0</v>
          </cell>
        </row>
        <row r="78">
          <cell r="B78">
            <v>0</v>
          </cell>
          <cell r="C78">
            <v>0</v>
          </cell>
          <cell r="D78">
            <v>0</v>
          </cell>
          <cell r="E78">
            <v>1205.64375</v>
          </cell>
          <cell r="F78">
            <v>0</v>
          </cell>
          <cell r="G78">
            <v>0.15</v>
          </cell>
          <cell r="H78">
            <v>0</v>
          </cell>
          <cell r="I78">
            <v>6385.05</v>
          </cell>
          <cell r="J78">
            <v>0</v>
          </cell>
        </row>
        <row r="82">
          <cell r="B82">
            <v>0</v>
          </cell>
          <cell r="C82">
            <v>1061.925</v>
          </cell>
          <cell r="D82">
            <v>137.68125000000001</v>
          </cell>
          <cell r="F82">
            <v>4.96875</v>
          </cell>
          <cell r="H82">
            <v>1.03125</v>
          </cell>
          <cell r="J82">
            <v>3.7499999999999999E-2</v>
          </cell>
        </row>
        <row r="83">
          <cell r="B83">
            <v>0</v>
          </cell>
          <cell r="C83">
            <v>0</v>
          </cell>
          <cell r="D83">
            <v>0</v>
          </cell>
          <cell r="F83">
            <v>0</v>
          </cell>
          <cell r="H83">
            <v>0</v>
          </cell>
          <cell r="J83">
            <v>0</v>
          </cell>
        </row>
        <row r="84">
          <cell r="B84">
            <v>0</v>
          </cell>
          <cell r="C84">
            <v>0.15</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6328.3125</v>
          </cell>
          <cell r="D87">
            <v>53.325000000000003</v>
          </cell>
          <cell r="F87">
            <v>3.09375</v>
          </cell>
          <cell r="H87">
            <v>0.31874999999999998</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0.24374999999999999</v>
          </cell>
          <cell r="C95">
            <v>0</v>
          </cell>
          <cell r="D95">
            <v>1.575</v>
          </cell>
          <cell r="E95">
            <v>160.93125000000001</v>
          </cell>
          <cell r="F95">
            <v>909.20624999999995</v>
          </cell>
          <cell r="G95">
            <v>1809.95625</v>
          </cell>
          <cell r="H95">
            <v>1376.45625</v>
          </cell>
          <cell r="I95">
            <v>1693.575</v>
          </cell>
          <cell r="J95">
            <v>1215.0562500000001</v>
          </cell>
          <cell r="K95">
            <v>423.84375</v>
          </cell>
        </row>
      </sheetData>
      <sheetData sheetId="2">
        <row r="12">
          <cell r="B12">
            <v>0</v>
          </cell>
          <cell r="C12">
            <v>0</v>
          </cell>
          <cell r="D12">
            <v>0</v>
          </cell>
          <cell r="E12">
            <v>1876</v>
          </cell>
          <cell r="F12">
            <v>0</v>
          </cell>
          <cell r="G12">
            <v>0</v>
          </cell>
          <cell r="H12">
            <v>0</v>
          </cell>
          <cell r="I12">
            <v>5852</v>
          </cell>
          <cell r="J12">
            <v>0</v>
          </cell>
        </row>
        <row r="13">
          <cell r="B13">
            <v>0</v>
          </cell>
          <cell r="C13">
            <v>0</v>
          </cell>
          <cell r="D13">
            <v>0</v>
          </cell>
          <cell r="E13">
            <v>30654</v>
          </cell>
          <cell r="F13">
            <v>0</v>
          </cell>
          <cell r="G13">
            <v>0</v>
          </cell>
          <cell r="H13">
            <v>0</v>
          </cell>
          <cell r="I13">
            <v>267585</v>
          </cell>
          <cell r="J13">
            <v>0</v>
          </cell>
        </row>
        <row r="17">
          <cell r="B17">
            <v>0</v>
          </cell>
          <cell r="C17">
            <v>759</v>
          </cell>
          <cell r="D17">
            <v>612</v>
          </cell>
          <cell r="F17">
            <v>417</v>
          </cell>
          <cell r="H17">
            <v>64</v>
          </cell>
          <cell r="J17">
            <v>24</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4496</v>
          </cell>
          <cell r="D22">
            <v>975</v>
          </cell>
          <cell r="F22">
            <v>381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27342</v>
          </cell>
          <cell r="D30">
            <v>3122</v>
          </cell>
          <cell r="F30">
            <v>156</v>
          </cell>
          <cell r="H30">
            <v>33</v>
          </cell>
          <cell r="J30">
            <v>1</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264849</v>
          </cell>
          <cell r="D35">
            <v>2552</v>
          </cell>
          <cell r="F35">
            <v>160</v>
          </cell>
          <cell r="H35">
            <v>23</v>
          </cell>
          <cell r="J35">
            <v>1</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v>
          </cell>
          <cell r="D43">
            <v>2</v>
          </cell>
          <cell r="E43">
            <v>98</v>
          </cell>
          <cell r="F43">
            <v>1289</v>
          </cell>
          <cell r="G43">
            <v>1089</v>
          </cell>
          <cell r="H43">
            <v>678</v>
          </cell>
          <cell r="I43">
            <v>2975</v>
          </cell>
          <cell r="J43">
            <v>1339</v>
          </cell>
          <cell r="K43">
            <v>256</v>
          </cell>
        </row>
        <row r="44">
          <cell r="B44">
            <v>0</v>
          </cell>
          <cell r="C44">
            <v>505</v>
          </cell>
          <cell r="D44">
            <v>20</v>
          </cell>
          <cell r="E44">
            <v>963</v>
          </cell>
          <cell r="F44">
            <v>30841</v>
          </cell>
          <cell r="G44">
            <v>71951</v>
          </cell>
          <cell r="H44">
            <v>44922</v>
          </cell>
          <cell r="I44">
            <v>78276</v>
          </cell>
          <cell r="J44">
            <v>55516</v>
          </cell>
          <cell r="K44">
            <v>15245</v>
          </cell>
        </row>
        <row r="49">
          <cell r="E49">
            <v>0</v>
          </cell>
          <cell r="G49">
            <v>0</v>
          </cell>
          <cell r="I49">
            <v>22</v>
          </cell>
          <cell r="K49">
            <v>6</v>
          </cell>
        </row>
        <row r="50">
          <cell r="E50">
            <v>6</v>
          </cell>
          <cell r="G50">
            <v>2</v>
          </cell>
          <cell r="I50">
            <v>31</v>
          </cell>
          <cell r="K50">
            <v>22</v>
          </cell>
        </row>
        <row r="51">
          <cell r="E51">
            <v>47</v>
          </cell>
          <cell r="G51">
            <v>40</v>
          </cell>
          <cell r="I51">
            <v>143</v>
          </cell>
          <cell r="K51">
            <v>129</v>
          </cell>
        </row>
        <row r="52">
          <cell r="E52">
            <v>0</v>
          </cell>
          <cell r="G52">
            <v>0</v>
          </cell>
          <cell r="I52">
            <v>47</v>
          </cell>
          <cell r="K52">
            <v>35</v>
          </cell>
        </row>
        <row r="53">
          <cell r="E53">
            <v>10</v>
          </cell>
          <cell r="G53">
            <v>0</v>
          </cell>
          <cell r="I53">
            <v>53</v>
          </cell>
          <cell r="K53">
            <v>20</v>
          </cell>
        </row>
        <row r="54">
          <cell r="E54">
            <v>37</v>
          </cell>
          <cell r="G54">
            <v>13</v>
          </cell>
          <cell r="I54">
            <v>1647</v>
          </cell>
          <cell r="K54">
            <v>579</v>
          </cell>
        </row>
        <row r="55">
          <cell r="E55">
            <v>1</v>
          </cell>
          <cell r="G55">
            <v>0</v>
          </cell>
          <cell r="I55">
            <v>14</v>
          </cell>
          <cell r="K55">
            <v>1</v>
          </cell>
        </row>
        <row r="56">
          <cell r="E56">
            <v>3</v>
          </cell>
          <cell r="G56">
            <v>1</v>
          </cell>
          <cell r="I56">
            <v>36</v>
          </cell>
          <cell r="K56">
            <v>13</v>
          </cell>
        </row>
        <row r="57">
          <cell r="G57">
            <v>2402</v>
          </cell>
        </row>
        <row r="60">
          <cell r="D60">
            <v>170</v>
          </cell>
          <cell r="L60">
            <v>3880</v>
          </cell>
        </row>
        <row r="61">
          <cell r="D61">
            <v>124492</v>
          </cell>
          <cell r="L61">
            <v>33066</v>
          </cell>
        </row>
        <row r="64">
          <cell r="D64">
            <v>0</v>
          </cell>
        </row>
        <row r="78">
          <cell r="B78">
            <v>0</v>
          </cell>
          <cell r="C78">
            <v>0</v>
          </cell>
          <cell r="D78">
            <v>0</v>
          </cell>
          <cell r="E78">
            <v>550.37863636363636</v>
          </cell>
          <cell r="F78">
            <v>0</v>
          </cell>
          <cell r="G78">
            <v>0</v>
          </cell>
          <cell r="H78">
            <v>0</v>
          </cell>
          <cell r="I78">
            <v>4804.3670454545454</v>
          </cell>
          <cell r="J78">
            <v>0</v>
          </cell>
        </row>
        <row r="82">
          <cell r="B82">
            <v>0</v>
          </cell>
          <cell r="C82">
            <v>490.91318181818184</v>
          </cell>
          <cell r="D82">
            <v>56.054090909090903</v>
          </cell>
          <cell r="F82">
            <v>2.8009090909090908</v>
          </cell>
          <cell r="H82">
            <v>0.59250000000000003</v>
          </cell>
          <cell r="J82">
            <v>1.7954545454545456E-2</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4755.2434090909092</v>
          </cell>
          <cell r="D87">
            <v>45.82</v>
          </cell>
          <cell r="F87">
            <v>2.8727272727272726</v>
          </cell>
          <cell r="H87">
            <v>0.41295454545454546</v>
          </cell>
          <cell r="J87">
            <v>1.7954545454545456E-2</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9.067045454545454</v>
          </cell>
          <cell r="D95">
            <v>0.35909090909090907</v>
          </cell>
          <cell r="E95">
            <v>17.290227272727272</v>
          </cell>
          <cell r="F95">
            <v>553.73613636363632</v>
          </cell>
          <cell r="G95">
            <v>1291.8474999999999</v>
          </cell>
          <cell r="H95">
            <v>806.55409090909086</v>
          </cell>
          <cell r="I95">
            <v>1405.4099999999999</v>
          </cell>
          <cell r="J95">
            <v>996.76454545454544</v>
          </cell>
          <cell r="K95">
            <v>273.71704545454543</v>
          </cell>
        </row>
      </sheetData>
      <sheetData sheetId="3">
        <row r="12">
          <cell r="B12">
            <v>0</v>
          </cell>
          <cell r="C12">
            <v>0</v>
          </cell>
          <cell r="D12">
            <v>0</v>
          </cell>
          <cell r="E12">
            <v>1542.72</v>
          </cell>
          <cell r="F12">
            <v>0</v>
          </cell>
          <cell r="G12">
            <v>0</v>
          </cell>
          <cell r="H12">
            <v>0</v>
          </cell>
          <cell r="I12">
            <v>2601.4</v>
          </cell>
          <cell r="J12">
            <v>0</v>
          </cell>
        </row>
        <row r="13">
          <cell r="B13">
            <v>0</v>
          </cell>
          <cell r="C13">
            <v>0</v>
          </cell>
          <cell r="D13">
            <v>0</v>
          </cell>
          <cell r="E13">
            <v>34335</v>
          </cell>
          <cell r="F13">
            <v>0</v>
          </cell>
          <cell r="G13">
            <v>0</v>
          </cell>
          <cell r="H13">
            <v>0</v>
          </cell>
          <cell r="I13">
            <v>132680</v>
          </cell>
          <cell r="J13">
            <v>0</v>
          </cell>
        </row>
        <row r="17">
          <cell r="B17">
            <v>0</v>
          </cell>
          <cell r="C17">
            <v>639.84</v>
          </cell>
          <cell r="D17">
            <v>470.22</v>
          </cell>
          <cell r="F17">
            <v>369.77</v>
          </cell>
          <cell r="H17">
            <v>61.34</v>
          </cell>
          <cell r="J17">
            <v>1.55</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1596.31</v>
          </cell>
          <cell r="D22">
            <v>909.89</v>
          </cell>
          <cell r="F22">
            <v>95.2</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31113</v>
          </cell>
          <cell r="D30">
            <v>3115</v>
          </cell>
          <cell r="F30">
            <v>85</v>
          </cell>
          <cell r="H30">
            <v>22</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131735</v>
          </cell>
          <cell r="D35">
            <v>878</v>
          </cell>
          <cell r="F35">
            <v>67</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17.66</v>
          </cell>
          <cell r="C43">
            <v>0.56999999999999995</v>
          </cell>
          <cell r="D43">
            <v>0.34</v>
          </cell>
          <cell r="E43">
            <v>115.18</v>
          </cell>
          <cell r="F43">
            <v>778.48</v>
          </cell>
          <cell r="G43">
            <v>490.22</v>
          </cell>
          <cell r="H43">
            <v>540.38</v>
          </cell>
          <cell r="I43">
            <v>1118.3699999999999</v>
          </cell>
          <cell r="J43">
            <v>756.1</v>
          </cell>
          <cell r="K43">
            <v>326.82</v>
          </cell>
        </row>
        <row r="44">
          <cell r="B44">
            <v>439</v>
          </cell>
          <cell r="C44">
            <v>6</v>
          </cell>
          <cell r="D44">
            <v>18</v>
          </cell>
          <cell r="E44">
            <v>1197</v>
          </cell>
          <cell r="F44">
            <v>16802</v>
          </cell>
          <cell r="G44">
            <v>29257</v>
          </cell>
          <cell r="H44">
            <v>32970</v>
          </cell>
          <cell r="I44">
            <v>42287</v>
          </cell>
          <cell r="J44">
            <v>33573</v>
          </cell>
          <cell r="K44">
            <v>10466</v>
          </cell>
        </row>
        <row r="49">
          <cell r="E49">
            <v>3</v>
          </cell>
          <cell r="G49">
            <v>0</v>
          </cell>
          <cell r="I49">
            <v>7</v>
          </cell>
          <cell r="K49">
            <v>0</v>
          </cell>
        </row>
        <row r="50">
          <cell r="E50">
            <v>2</v>
          </cell>
          <cell r="G50">
            <v>1</v>
          </cell>
          <cell r="I50">
            <v>9</v>
          </cell>
          <cell r="K50">
            <v>8</v>
          </cell>
        </row>
        <row r="51">
          <cell r="E51">
            <v>12</v>
          </cell>
          <cell r="G51">
            <v>12</v>
          </cell>
          <cell r="I51">
            <v>65</v>
          </cell>
          <cell r="K51">
            <v>54</v>
          </cell>
        </row>
        <row r="52">
          <cell r="E52">
            <v>1</v>
          </cell>
          <cell r="G52">
            <v>0</v>
          </cell>
          <cell r="I52">
            <v>28</v>
          </cell>
          <cell r="K52">
            <v>19</v>
          </cell>
        </row>
        <row r="53">
          <cell r="E53">
            <v>9</v>
          </cell>
          <cell r="G53">
            <v>4</v>
          </cell>
          <cell r="I53">
            <v>85</v>
          </cell>
          <cell r="K53">
            <v>12</v>
          </cell>
        </row>
        <row r="54">
          <cell r="E54">
            <v>31</v>
          </cell>
          <cell r="G54">
            <v>2</v>
          </cell>
          <cell r="I54">
            <v>1893</v>
          </cell>
          <cell r="K54">
            <v>39</v>
          </cell>
        </row>
        <row r="55">
          <cell r="E55">
            <v>1</v>
          </cell>
          <cell r="G55">
            <v>1</v>
          </cell>
          <cell r="I55">
            <v>0</v>
          </cell>
          <cell r="K55">
            <v>0</v>
          </cell>
        </row>
        <row r="56">
          <cell r="E56">
            <v>1</v>
          </cell>
          <cell r="G56">
            <v>0</v>
          </cell>
          <cell r="I56">
            <v>7</v>
          </cell>
          <cell r="K56">
            <v>0</v>
          </cell>
        </row>
        <row r="57">
          <cell r="G57">
            <v>489</v>
          </cell>
        </row>
        <row r="60">
          <cell r="D60">
            <v>105</v>
          </cell>
          <cell r="L60">
            <v>1352</v>
          </cell>
        </row>
        <row r="61">
          <cell r="D61">
            <v>134451</v>
          </cell>
          <cell r="L61">
            <v>41816</v>
          </cell>
        </row>
        <row r="64">
          <cell r="D64">
            <v>0</v>
          </cell>
        </row>
        <row r="78">
          <cell r="B78">
            <v>0</v>
          </cell>
          <cell r="C78">
            <v>0</v>
          </cell>
          <cell r="D78">
            <v>0</v>
          </cell>
          <cell r="E78">
            <v>610.81184659090911</v>
          </cell>
          <cell r="F78">
            <v>0</v>
          </cell>
          <cell r="G78">
            <v>0</v>
          </cell>
          <cell r="H78">
            <v>0</v>
          </cell>
          <cell r="I78">
            <v>2360.3470454545454</v>
          </cell>
          <cell r="J78">
            <v>0</v>
          </cell>
        </row>
        <row r="82">
          <cell r="B82">
            <v>0</v>
          </cell>
          <cell r="C82">
            <v>553.49319886363639</v>
          </cell>
          <cell r="D82">
            <v>55.415142045454544</v>
          </cell>
          <cell r="F82">
            <v>1.5121306818181819</v>
          </cell>
          <cell r="H82">
            <v>0.39137500000000003</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2343.5357102272728</v>
          </cell>
          <cell r="D87">
            <v>15.619420454545455</v>
          </cell>
          <cell r="F87">
            <v>1.1919147727272728</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7.8097102272727277</v>
          </cell>
          <cell r="C95">
            <v>0.10673863636363637</v>
          </cell>
          <cell r="D95">
            <v>0.32021590909090913</v>
          </cell>
          <cell r="E95">
            <v>21.294357954545454</v>
          </cell>
          <cell r="F95">
            <v>298.90376136363636</v>
          </cell>
          <cell r="G95">
            <v>520.47538068181825</v>
          </cell>
          <cell r="H95">
            <v>586.52880681818181</v>
          </cell>
          <cell r="I95">
            <v>752.27611931818183</v>
          </cell>
          <cell r="J95">
            <v>597.25603977272726</v>
          </cell>
          <cell r="K95">
            <v>186.18776136363638</v>
          </cell>
        </row>
      </sheetData>
      <sheetData sheetId="4">
        <row r="12">
          <cell r="B12">
            <v>0</v>
          </cell>
          <cell r="C12">
            <v>0</v>
          </cell>
          <cell r="D12">
            <v>0</v>
          </cell>
          <cell r="E12">
            <v>422.33</v>
          </cell>
          <cell r="F12">
            <v>0</v>
          </cell>
          <cell r="G12">
            <v>0</v>
          </cell>
          <cell r="H12">
            <v>0</v>
          </cell>
          <cell r="I12">
            <v>1781.0350000000001</v>
          </cell>
          <cell r="J12">
            <v>35.713000000000001</v>
          </cell>
        </row>
        <row r="13">
          <cell r="B13">
            <v>0</v>
          </cell>
          <cell r="C13">
            <v>0</v>
          </cell>
          <cell r="D13">
            <v>0</v>
          </cell>
          <cell r="E13">
            <v>4665</v>
          </cell>
          <cell r="F13">
            <v>0</v>
          </cell>
          <cell r="G13">
            <v>46</v>
          </cell>
          <cell r="H13">
            <v>0</v>
          </cell>
          <cell r="I13">
            <v>87404</v>
          </cell>
          <cell r="J13">
            <v>1599</v>
          </cell>
        </row>
        <row r="17">
          <cell r="B17">
            <v>4.9029999999999996</v>
          </cell>
          <cell r="C17">
            <v>177.97499999999999</v>
          </cell>
          <cell r="D17">
            <v>132.435</v>
          </cell>
          <cell r="F17">
            <v>87.468999999999994</v>
          </cell>
          <cell r="H17">
            <v>16.292000000000002</v>
          </cell>
          <cell r="J17">
            <v>3.2559999999999998</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0.65100000000000002</v>
          </cell>
          <cell r="C22">
            <v>1340.47</v>
          </cell>
          <cell r="D22">
            <v>403.94499999999999</v>
          </cell>
          <cell r="F22">
            <v>35.902000000000001</v>
          </cell>
          <cell r="H22">
            <v>6.7000000000000004E-2</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22.27</v>
          </cell>
          <cell r="C25">
            <v>10.363</v>
          </cell>
          <cell r="D25">
            <v>2.9790000000000001</v>
          </cell>
          <cell r="F25">
            <v>0.10100000000000001</v>
          </cell>
          <cell r="H25">
            <v>0</v>
          </cell>
          <cell r="J25">
            <v>0</v>
          </cell>
        </row>
        <row r="30">
          <cell r="B30">
            <v>2</v>
          </cell>
          <cell r="C30">
            <v>4381</v>
          </cell>
          <cell r="D30">
            <v>258</v>
          </cell>
          <cell r="F30">
            <v>22</v>
          </cell>
          <cell r="H30">
            <v>2</v>
          </cell>
          <cell r="J30">
            <v>0</v>
          </cell>
        </row>
        <row r="31">
          <cell r="B31">
            <v>0</v>
          </cell>
          <cell r="C31">
            <v>0</v>
          </cell>
          <cell r="D31">
            <v>0</v>
          </cell>
          <cell r="F31">
            <v>0</v>
          </cell>
          <cell r="H31">
            <v>0</v>
          </cell>
          <cell r="J31">
            <v>0</v>
          </cell>
        </row>
        <row r="32">
          <cell r="B32">
            <v>0</v>
          </cell>
          <cell r="C32">
            <v>46</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22</v>
          </cell>
          <cell r="C35">
            <v>85927</v>
          </cell>
          <cell r="D35">
            <v>1391</v>
          </cell>
          <cell r="F35">
            <v>51</v>
          </cell>
          <cell r="H35">
            <v>13</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337</v>
          </cell>
          <cell r="C38">
            <v>1211</v>
          </cell>
          <cell r="D38">
            <v>51</v>
          </cell>
          <cell r="F38">
            <v>0</v>
          </cell>
          <cell r="H38">
            <v>0</v>
          </cell>
          <cell r="J38">
            <v>0</v>
          </cell>
        </row>
        <row r="43">
          <cell r="B43">
            <v>309.97199999999998</v>
          </cell>
          <cell r="C43">
            <v>0</v>
          </cell>
          <cell r="D43">
            <v>0</v>
          </cell>
          <cell r="E43">
            <v>6.3710000000000004</v>
          </cell>
          <cell r="F43">
            <v>245.863</v>
          </cell>
          <cell r="G43">
            <v>60.523000000000003</v>
          </cell>
          <cell r="H43">
            <v>272.78800000000001</v>
          </cell>
          <cell r="I43">
            <v>706.71900000000005</v>
          </cell>
          <cell r="J43">
            <v>451.92200000000003</v>
          </cell>
          <cell r="K43">
            <v>184.92</v>
          </cell>
        </row>
        <row r="44">
          <cell r="B44">
            <v>3453</v>
          </cell>
          <cell r="C44">
            <v>20</v>
          </cell>
          <cell r="D44">
            <v>21</v>
          </cell>
          <cell r="E44">
            <v>29</v>
          </cell>
          <cell r="F44">
            <v>6580</v>
          </cell>
          <cell r="G44">
            <v>6794</v>
          </cell>
          <cell r="H44">
            <v>15099</v>
          </cell>
          <cell r="I44">
            <v>30713</v>
          </cell>
          <cell r="J44">
            <v>19465</v>
          </cell>
          <cell r="K44">
            <v>11540</v>
          </cell>
        </row>
        <row r="49">
          <cell r="E49">
            <v>0</v>
          </cell>
          <cell r="G49">
            <v>0</v>
          </cell>
          <cell r="I49">
            <v>0</v>
          </cell>
          <cell r="K49">
            <v>0</v>
          </cell>
        </row>
        <row r="50">
          <cell r="E50">
            <v>1</v>
          </cell>
          <cell r="G50">
            <v>1</v>
          </cell>
          <cell r="I50">
            <v>7</v>
          </cell>
          <cell r="K50">
            <v>2</v>
          </cell>
        </row>
        <row r="51">
          <cell r="E51">
            <v>19</v>
          </cell>
          <cell r="G51">
            <v>16</v>
          </cell>
          <cell r="I51">
            <v>94</v>
          </cell>
          <cell r="K51">
            <v>8</v>
          </cell>
        </row>
        <row r="52">
          <cell r="E52">
            <v>0</v>
          </cell>
          <cell r="G52">
            <v>0</v>
          </cell>
          <cell r="I52">
            <v>9</v>
          </cell>
          <cell r="K52">
            <v>0</v>
          </cell>
        </row>
        <row r="53">
          <cell r="E53">
            <v>7</v>
          </cell>
          <cell r="G53">
            <v>2</v>
          </cell>
          <cell r="I53">
            <v>31</v>
          </cell>
          <cell r="K53">
            <v>0</v>
          </cell>
        </row>
        <row r="54">
          <cell r="E54">
            <v>11</v>
          </cell>
          <cell r="G54">
            <v>1</v>
          </cell>
          <cell r="I54">
            <v>54</v>
          </cell>
          <cell r="K54">
            <v>1</v>
          </cell>
        </row>
        <row r="55">
          <cell r="E55">
            <v>1</v>
          </cell>
          <cell r="G55">
            <v>1</v>
          </cell>
          <cell r="I55">
            <v>0</v>
          </cell>
          <cell r="K55">
            <v>0</v>
          </cell>
        </row>
        <row r="56">
          <cell r="E56">
            <v>1</v>
          </cell>
          <cell r="G56">
            <v>0</v>
          </cell>
          <cell r="I56">
            <v>13</v>
          </cell>
          <cell r="K56">
            <v>0</v>
          </cell>
        </row>
        <row r="57">
          <cell r="G57">
            <v>3</v>
          </cell>
        </row>
        <row r="60">
          <cell r="D60">
            <v>106</v>
          </cell>
          <cell r="L60">
            <v>2925</v>
          </cell>
        </row>
        <row r="61">
          <cell r="D61">
            <v>42814</v>
          </cell>
          <cell r="L61">
            <v>24747</v>
          </cell>
        </row>
        <row r="64">
          <cell r="D64">
            <v>3</v>
          </cell>
        </row>
        <row r="78">
          <cell r="B78">
            <v>0</v>
          </cell>
          <cell r="C78">
            <v>0</v>
          </cell>
          <cell r="D78">
            <v>0</v>
          </cell>
          <cell r="E78">
            <v>91.002840909090907</v>
          </cell>
          <cell r="F78">
            <v>0</v>
          </cell>
          <cell r="G78">
            <v>0.89734848484848484</v>
          </cell>
          <cell r="H78">
            <v>0</v>
          </cell>
          <cell r="I78">
            <v>1705.0401515151516</v>
          </cell>
          <cell r="J78">
            <v>31.192613636363635</v>
          </cell>
        </row>
        <row r="82">
          <cell r="B82">
            <v>3.9015151515151517E-2</v>
          </cell>
          <cell r="C82">
            <v>85.462689393939399</v>
          </cell>
          <cell r="D82">
            <v>5.0329545454545457</v>
          </cell>
          <cell r="F82">
            <v>0.42916666666666664</v>
          </cell>
          <cell r="H82">
            <v>3.9015151515151517E-2</v>
          </cell>
          <cell r="J82">
            <v>0</v>
          </cell>
        </row>
        <row r="83">
          <cell r="B83">
            <v>0</v>
          </cell>
          <cell r="C83">
            <v>0</v>
          </cell>
          <cell r="D83">
            <v>0</v>
          </cell>
          <cell r="F83">
            <v>0</v>
          </cell>
          <cell r="H83">
            <v>0</v>
          </cell>
          <cell r="J83">
            <v>0</v>
          </cell>
        </row>
        <row r="84">
          <cell r="B84">
            <v>0</v>
          </cell>
          <cell r="C84">
            <v>0.89734848484848484</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0.42916666666666664</v>
          </cell>
          <cell r="C87">
            <v>1676.2274621212121</v>
          </cell>
          <cell r="D87">
            <v>27.13503787878788</v>
          </cell>
          <cell r="F87">
            <v>0.99488636363636362</v>
          </cell>
          <cell r="H87">
            <v>0.25359848484848485</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6.5740530303030305</v>
          </cell>
          <cell r="C90">
            <v>23.623674242424244</v>
          </cell>
          <cell r="D90">
            <v>0.99488636363636362</v>
          </cell>
          <cell r="F90">
            <v>0</v>
          </cell>
          <cell r="H90">
            <v>0</v>
          </cell>
          <cell r="J90">
            <v>0</v>
          </cell>
        </row>
        <row r="95">
          <cell r="B95">
            <v>67.359659090909091</v>
          </cell>
          <cell r="C95">
            <v>0.39015151515151514</v>
          </cell>
          <cell r="D95">
            <v>0.40965909090909092</v>
          </cell>
          <cell r="E95">
            <v>0.56571969696969693</v>
          </cell>
          <cell r="F95">
            <v>128.3598484848485</v>
          </cell>
          <cell r="G95">
            <v>132.53446969696969</v>
          </cell>
          <cell r="H95">
            <v>294.54488636363635</v>
          </cell>
          <cell r="I95">
            <v>599.1361742424242</v>
          </cell>
          <cell r="J95">
            <v>379.71496212121212</v>
          </cell>
          <cell r="K95">
            <v>225.11742424242425</v>
          </cell>
        </row>
      </sheetData>
      <sheetData sheetId="5">
        <row r="12">
          <cell r="B12"/>
          <cell r="C12">
            <v>0</v>
          </cell>
          <cell r="D12">
            <v>0</v>
          </cell>
          <cell r="E12">
            <v>115.15</v>
          </cell>
          <cell r="F12">
            <v>0</v>
          </cell>
          <cell r="G12">
            <v>0</v>
          </cell>
          <cell r="H12">
            <v>0</v>
          </cell>
          <cell r="I12">
            <v>548.1</v>
          </cell>
          <cell r="J12">
            <v>0</v>
          </cell>
        </row>
        <row r="13">
          <cell r="B13">
            <v>0</v>
          </cell>
          <cell r="C13">
            <v>0</v>
          </cell>
          <cell r="D13">
            <v>0</v>
          </cell>
          <cell r="E13">
            <v>1308</v>
          </cell>
          <cell r="F13">
            <v>0</v>
          </cell>
          <cell r="G13">
            <v>0</v>
          </cell>
          <cell r="H13">
            <v>0</v>
          </cell>
          <cell r="I13">
            <v>14927</v>
          </cell>
          <cell r="J13">
            <v>0</v>
          </cell>
        </row>
        <row r="17">
          <cell r="B17">
            <v>0</v>
          </cell>
          <cell r="C17">
            <v>42.48</v>
          </cell>
          <cell r="D17">
            <v>47.7</v>
          </cell>
          <cell r="F17">
            <v>24.97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396.91</v>
          </cell>
          <cell r="D22">
            <v>138.59</v>
          </cell>
          <cell r="F22">
            <v>12.6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1284</v>
          </cell>
          <cell r="D30">
            <v>20</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14727</v>
          </cell>
          <cell r="D35">
            <v>184</v>
          </cell>
          <cell r="F35">
            <v>15</v>
          </cell>
          <cell r="H35">
            <v>1</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50.56</v>
          </cell>
          <cell r="G43">
            <v>13.92</v>
          </cell>
          <cell r="H43">
            <v>37.25</v>
          </cell>
          <cell r="I43">
            <v>336.47</v>
          </cell>
          <cell r="J43">
            <v>166.71</v>
          </cell>
          <cell r="K43">
            <v>58.34</v>
          </cell>
        </row>
        <row r="44">
          <cell r="B44">
            <v>0</v>
          </cell>
          <cell r="C44">
            <v>0</v>
          </cell>
          <cell r="D44">
            <v>0</v>
          </cell>
          <cell r="E44">
            <v>0</v>
          </cell>
          <cell r="F44">
            <v>1892</v>
          </cell>
          <cell r="G44">
            <v>1074</v>
          </cell>
          <cell r="H44">
            <v>1411</v>
          </cell>
          <cell r="I44">
            <v>6379</v>
          </cell>
          <cell r="J44">
            <v>3915</v>
          </cell>
          <cell r="K44">
            <v>1564</v>
          </cell>
        </row>
        <row r="49">
          <cell r="E49">
            <v>0</v>
          </cell>
          <cell r="G49">
            <v>0</v>
          </cell>
          <cell r="I49">
            <v>0</v>
          </cell>
          <cell r="K49">
            <v>0</v>
          </cell>
        </row>
        <row r="50">
          <cell r="E50">
            <v>0</v>
          </cell>
          <cell r="G50">
            <v>0</v>
          </cell>
          <cell r="I50">
            <v>0</v>
          </cell>
          <cell r="K50">
            <v>0</v>
          </cell>
        </row>
        <row r="51">
          <cell r="E51">
            <v>3</v>
          </cell>
          <cell r="G51">
            <v>3</v>
          </cell>
          <cell r="I51">
            <v>12</v>
          </cell>
          <cell r="K51">
            <v>12</v>
          </cell>
        </row>
        <row r="52">
          <cell r="E52">
            <v>0</v>
          </cell>
          <cell r="G52">
            <v>0</v>
          </cell>
          <cell r="I52">
            <v>3</v>
          </cell>
          <cell r="K52">
            <v>0</v>
          </cell>
        </row>
        <row r="53">
          <cell r="E53">
            <v>4</v>
          </cell>
          <cell r="G53">
            <v>2</v>
          </cell>
          <cell r="I53">
            <v>2</v>
          </cell>
          <cell r="K53">
            <v>0</v>
          </cell>
        </row>
        <row r="54">
          <cell r="E54">
            <v>1</v>
          </cell>
          <cell r="G54">
            <v>0</v>
          </cell>
          <cell r="I54">
            <v>87</v>
          </cell>
          <cell r="K54">
            <v>0</v>
          </cell>
        </row>
        <row r="55">
          <cell r="E55">
            <v>0</v>
          </cell>
          <cell r="G55">
            <v>0</v>
          </cell>
          <cell r="I55">
            <v>0</v>
          </cell>
          <cell r="K55">
            <v>0</v>
          </cell>
        </row>
        <row r="56">
          <cell r="E56">
            <v>0</v>
          </cell>
          <cell r="G56">
            <v>0</v>
          </cell>
          <cell r="I56">
            <v>0</v>
          </cell>
          <cell r="K56">
            <v>0</v>
          </cell>
        </row>
        <row r="57">
          <cell r="G57">
            <v>0</v>
          </cell>
        </row>
        <row r="60">
          <cell r="D60">
            <v>15</v>
          </cell>
          <cell r="L60">
            <v>322</v>
          </cell>
        </row>
        <row r="61">
          <cell r="D61">
            <v>8506</v>
          </cell>
          <cell r="L61">
            <v>1355</v>
          </cell>
        </row>
        <row r="64">
          <cell r="D64">
            <v>0</v>
          </cell>
        </row>
        <row r="78">
          <cell r="B78">
            <v>0</v>
          </cell>
          <cell r="C78">
            <v>0</v>
          </cell>
          <cell r="D78">
            <v>0</v>
          </cell>
          <cell r="E78">
            <v>34.68181818181818</v>
          </cell>
          <cell r="F78">
            <v>0</v>
          </cell>
          <cell r="G78">
            <v>0</v>
          </cell>
          <cell r="H78">
            <v>0</v>
          </cell>
          <cell r="I78">
            <v>395.79166666666669</v>
          </cell>
          <cell r="J78">
            <v>0</v>
          </cell>
        </row>
        <row r="82">
          <cell r="B82">
            <v>0</v>
          </cell>
          <cell r="C82">
            <v>34.045454545454547</v>
          </cell>
          <cell r="D82">
            <v>0.53030303030303028</v>
          </cell>
          <cell r="F82">
            <v>0.10606060606060606</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390.48863636363637</v>
          </cell>
          <cell r="D87">
            <v>4.8787878787878789</v>
          </cell>
          <cell r="F87">
            <v>0.39772727272727271</v>
          </cell>
          <cell r="H87">
            <v>2.6515151515151516E-2</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50.166666666666664</v>
          </cell>
          <cell r="G95">
            <v>28.477272727272727</v>
          </cell>
          <cell r="H95">
            <v>37.412878787878789</v>
          </cell>
          <cell r="I95">
            <v>169.1401515151515</v>
          </cell>
          <cell r="J95">
            <v>103.80681818181819</v>
          </cell>
          <cell r="K95">
            <v>41.469696969696969</v>
          </cell>
        </row>
      </sheetData>
      <sheetData sheetId="6">
        <row r="12">
          <cell r="B12">
            <v>0</v>
          </cell>
          <cell r="C12">
            <v>0</v>
          </cell>
          <cell r="D12">
            <v>0</v>
          </cell>
          <cell r="E12">
            <v>89</v>
          </cell>
          <cell r="F12">
            <v>0</v>
          </cell>
          <cell r="G12">
            <v>0</v>
          </cell>
          <cell r="H12">
            <v>0</v>
          </cell>
          <cell r="I12">
            <v>200</v>
          </cell>
          <cell r="J12">
            <v>0</v>
          </cell>
          <cell r="K12"/>
        </row>
        <row r="13">
          <cell r="B13">
            <v>0</v>
          </cell>
          <cell r="C13">
            <v>0</v>
          </cell>
          <cell r="D13">
            <v>0</v>
          </cell>
          <cell r="E13">
            <v>1517</v>
          </cell>
          <cell r="F13">
            <v>0</v>
          </cell>
          <cell r="G13">
            <v>0</v>
          </cell>
          <cell r="H13">
            <v>0</v>
          </cell>
          <cell r="I13">
            <v>10580</v>
          </cell>
          <cell r="J13">
            <v>0</v>
          </cell>
          <cell r="K13"/>
        </row>
        <row r="17">
          <cell r="B17">
            <v>0</v>
          </cell>
          <cell r="C17">
            <v>37</v>
          </cell>
          <cell r="D17">
            <v>26</v>
          </cell>
          <cell r="E17"/>
          <cell r="F17">
            <v>15</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144</v>
          </cell>
          <cell r="D22">
            <v>47</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1451</v>
          </cell>
          <cell r="D30">
            <v>49</v>
          </cell>
          <cell r="E30"/>
          <cell r="F30">
            <v>10</v>
          </cell>
          <cell r="G30"/>
          <cell r="H30">
            <v>7</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10407</v>
          </cell>
          <cell r="D35">
            <v>168</v>
          </cell>
          <cell r="E35"/>
          <cell r="F35">
            <v>2</v>
          </cell>
          <cell r="G35"/>
          <cell r="H35">
            <v>3</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14</v>
          </cell>
          <cell r="F43">
            <v>47</v>
          </cell>
          <cell r="G43">
            <v>33</v>
          </cell>
          <cell r="H43">
            <v>22</v>
          </cell>
          <cell r="I43">
            <v>147</v>
          </cell>
          <cell r="J43">
            <v>20</v>
          </cell>
          <cell r="K43">
            <v>6</v>
          </cell>
        </row>
        <row r="44">
          <cell r="B44">
            <v>59</v>
          </cell>
          <cell r="C44">
            <v>0</v>
          </cell>
          <cell r="D44">
            <v>0</v>
          </cell>
          <cell r="E44">
            <v>5</v>
          </cell>
          <cell r="F44">
            <v>1523</v>
          </cell>
          <cell r="G44">
            <v>3103</v>
          </cell>
          <cell r="H44">
            <v>2213</v>
          </cell>
          <cell r="I44">
            <v>2812</v>
          </cell>
          <cell r="J44">
            <v>1581</v>
          </cell>
          <cell r="K44">
            <v>801</v>
          </cell>
        </row>
        <row r="49">
          <cell r="E49">
            <v>0</v>
          </cell>
          <cell r="F49"/>
          <cell r="G49">
            <v>0</v>
          </cell>
          <cell r="H49"/>
          <cell r="I49">
            <v>0</v>
          </cell>
          <cell r="J49"/>
          <cell r="K49">
            <v>0</v>
          </cell>
          <cell r="L49"/>
        </row>
        <row r="50">
          <cell r="E50">
            <v>0</v>
          </cell>
          <cell r="F50"/>
          <cell r="G50">
            <v>0</v>
          </cell>
          <cell r="H50"/>
          <cell r="I50">
            <v>0</v>
          </cell>
          <cell r="J50"/>
          <cell r="K50">
            <v>0</v>
          </cell>
          <cell r="L50"/>
        </row>
        <row r="51">
          <cell r="E51">
            <v>3</v>
          </cell>
          <cell r="F51"/>
          <cell r="G51">
            <v>3</v>
          </cell>
          <cell r="H51"/>
          <cell r="I51">
            <v>18</v>
          </cell>
          <cell r="J51"/>
          <cell r="K51">
            <v>18</v>
          </cell>
          <cell r="L51"/>
        </row>
        <row r="52">
          <cell r="E52">
            <v>0</v>
          </cell>
          <cell r="F52"/>
          <cell r="G52">
            <v>0</v>
          </cell>
          <cell r="H52"/>
          <cell r="I52">
            <v>1</v>
          </cell>
          <cell r="J52"/>
          <cell r="K52">
            <v>1</v>
          </cell>
          <cell r="L52"/>
        </row>
        <row r="53">
          <cell r="E53">
            <v>0</v>
          </cell>
          <cell r="F53"/>
          <cell r="G53">
            <v>0</v>
          </cell>
          <cell r="H53"/>
          <cell r="I53">
            <v>0</v>
          </cell>
          <cell r="J53"/>
          <cell r="K53">
            <v>0</v>
          </cell>
          <cell r="L53"/>
        </row>
        <row r="54">
          <cell r="E54">
            <v>4</v>
          </cell>
          <cell r="F54"/>
          <cell r="G54">
            <v>4</v>
          </cell>
          <cell r="H54"/>
          <cell r="I54">
            <v>5</v>
          </cell>
          <cell r="J54"/>
          <cell r="K54">
            <v>5</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21</v>
          </cell>
          <cell r="L60">
            <v>168</v>
          </cell>
        </row>
        <row r="61">
          <cell r="D61">
            <v>3987</v>
          </cell>
          <cell r="L61">
            <v>669</v>
          </cell>
        </row>
        <row r="64">
          <cell r="D64">
            <v>0</v>
          </cell>
        </row>
        <row r="65">
          <cell r="D65"/>
        </row>
        <row r="78">
          <cell r="B78">
            <v>0</v>
          </cell>
          <cell r="C78">
            <v>0</v>
          </cell>
          <cell r="D78">
            <v>0</v>
          </cell>
          <cell r="E78">
            <v>30.167613636363637</v>
          </cell>
          <cell r="F78">
            <v>0</v>
          </cell>
          <cell r="G78">
            <v>0</v>
          </cell>
          <cell r="H78">
            <v>0</v>
          </cell>
          <cell r="I78">
            <v>210.39772727272728</v>
          </cell>
          <cell r="J78">
            <v>0</v>
          </cell>
          <cell r="K78"/>
        </row>
        <row r="82">
          <cell r="B82">
            <v>0</v>
          </cell>
          <cell r="C82">
            <v>28.855113636363637</v>
          </cell>
          <cell r="D82">
            <v>0.97443181818181823</v>
          </cell>
          <cell r="E82"/>
          <cell r="F82">
            <v>0.19886363636363635</v>
          </cell>
          <cell r="G82"/>
          <cell r="H82">
            <v>0.13920454545454544</v>
          </cell>
          <cell r="I82"/>
          <cell r="J82">
            <v>0</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206.95738636363637</v>
          </cell>
          <cell r="D87">
            <v>3.3409090909090908</v>
          </cell>
          <cell r="E87"/>
          <cell r="F87">
            <v>3.9772727272727272E-2</v>
          </cell>
          <cell r="G87"/>
          <cell r="H87">
            <v>5.9659090909090912E-2</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1.1732954545454546</v>
          </cell>
          <cell r="C95">
            <v>0</v>
          </cell>
          <cell r="D95">
            <v>0</v>
          </cell>
          <cell r="E95">
            <v>9.9431818181818177E-2</v>
          </cell>
          <cell r="F95">
            <v>30.286931818181817</v>
          </cell>
          <cell r="G95">
            <v>61.707386363636367</v>
          </cell>
          <cell r="H95">
            <v>44.008522727272727</v>
          </cell>
          <cell r="I95">
            <v>55.920454545454547</v>
          </cell>
          <cell r="J95">
            <v>31.44034090909091</v>
          </cell>
          <cell r="K95">
            <v>15.928977272727273</v>
          </cell>
        </row>
      </sheetData>
      <sheetData sheetId="7">
        <row r="12">
          <cell r="B12">
            <v>0</v>
          </cell>
          <cell r="C12">
            <v>0</v>
          </cell>
          <cell r="D12">
            <v>0</v>
          </cell>
          <cell r="E12">
            <v>13</v>
          </cell>
          <cell r="F12">
            <v>0</v>
          </cell>
          <cell r="G12">
            <v>0</v>
          </cell>
          <cell r="H12">
            <v>0</v>
          </cell>
          <cell r="I12">
            <v>247</v>
          </cell>
          <cell r="J12">
            <v>0</v>
          </cell>
          <cell r="K12"/>
        </row>
        <row r="13">
          <cell r="B13">
            <v>0</v>
          </cell>
          <cell r="C13">
            <v>0</v>
          </cell>
          <cell r="D13">
            <v>0</v>
          </cell>
          <cell r="E13">
            <v>338</v>
          </cell>
          <cell r="F13">
            <v>0</v>
          </cell>
          <cell r="G13">
            <v>0</v>
          </cell>
          <cell r="H13">
            <v>0</v>
          </cell>
          <cell r="I13">
            <v>4842</v>
          </cell>
          <cell r="J13">
            <v>0</v>
          </cell>
          <cell r="K13"/>
        </row>
        <row r="17">
          <cell r="B17">
            <v>0</v>
          </cell>
          <cell r="C17">
            <v>6</v>
          </cell>
          <cell r="D17">
            <v>6</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167</v>
          </cell>
          <cell r="D22">
            <v>79</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337</v>
          </cell>
          <cell r="D30">
            <v>0</v>
          </cell>
          <cell r="E30"/>
          <cell r="F30">
            <v>1</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4795</v>
          </cell>
          <cell r="D35">
            <v>42</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14</v>
          </cell>
          <cell r="G43">
            <v>4</v>
          </cell>
          <cell r="H43">
            <v>19</v>
          </cell>
          <cell r="I43">
            <v>98</v>
          </cell>
          <cell r="J43">
            <v>102</v>
          </cell>
          <cell r="K43">
            <v>23</v>
          </cell>
        </row>
        <row r="44">
          <cell r="B44">
            <v>0</v>
          </cell>
          <cell r="C44">
            <v>0</v>
          </cell>
          <cell r="D44">
            <v>0</v>
          </cell>
          <cell r="E44">
            <v>0</v>
          </cell>
          <cell r="F44">
            <v>394</v>
          </cell>
          <cell r="G44">
            <v>473</v>
          </cell>
          <cell r="H44">
            <v>581</v>
          </cell>
          <cell r="I44">
            <v>1129</v>
          </cell>
          <cell r="J44">
            <v>1796</v>
          </cell>
          <cell r="K44">
            <v>807</v>
          </cell>
        </row>
        <row r="49">
          <cell r="E49">
            <v>0</v>
          </cell>
          <cell r="F49"/>
          <cell r="G49">
            <v>0</v>
          </cell>
          <cell r="H49"/>
          <cell r="I49">
            <v>0</v>
          </cell>
          <cell r="J49"/>
          <cell r="K49">
            <v>0</v>
          </cell>
          <cell r="L49"/>
        </row>
        <row r="50">
          <cell r="E50">
            <v>0</v>
          </cell>
          <cell r="F50"/>
          <cell r="G50">
            <v>0</v>
          </cell>
          <cell r="H50"/>
          <cell r="I50">
            <v>1</v>
          </cell>
          <cell r="J50"/>
          <cell r="K50">
            <v>1</v>
          </cell>
          <cell r="L50"/>
        </row>
        <row r="51">
          <cell r="E51">
            <v>3</v>
          </cell>
          <cell r="F51"/>
          <cell r="G51">
            <v>3</v>
          </cell>
          <cell r="H51"/>
          <cell r="I51">
            <v>4</v>
          </cell>
          <cell r="J51"/>
          <cell r="K51">
            <v>7</v>
          </cell>
          <cell r="L51"/>
        </row>
        <row r="52">
          <cell r="E52">
            <v>0</v>
          </cell>
          <cell r="F52"/>
          <cell r="G52">
            <v>0</v>
          </cell>
          <cell r="H52"/>
          <cell r="I52">
            <v>0</v>
          </cell>
          <cell r="J52"/>
          <cell r="K52">
            <v>0</v>
          </cell>
          <cell r="L52"/>
        </row>
        <row r="53">
          <cell r="E53">
            <v>0</v>
          </cell>
          <cell r="F53"/>
          <cell r="G53">
            <v>0</v>
          </cell>
          <cell r="H53"/>
          <cell r="I53">
            <v>0</v>
          </cell>
          <cell r="J53"/>
          <cell r="K53">
            <v>0</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7</v>
          </cell>
          <cell r="L60">
            <v>168</v>
          </cell>
        </row>
        <row r="61">
          <cell r="D61">
            <v>1818</v>
          </cell>
          <cell r="L61">
            <v>947</v>
          </cell>
        </row>
        <row r="64">
          <cell r="D64">
            <v>0</v>
          </cell>
        </row>
        <row r="65">
          <cell r="D65"/>
        </row>
        <row r="78">
          <cell r="B78">
            <v>0</v>
          </cell>
          <cell r="C78">
            <v>0</v>
          </cell>
          <cell r="D78">
            <v>0</v>
          </cell>
          <cell r="E78">
            <v>6.4015151515151514</v>
          </cell>
          <cell r="F78">
            <v>0</v>
          </cell>
          <cell r="G78">
            <v>0</v>
          </cell>
          <cell r="H78">
            <v>0</v>
          </cell>
          <cell r="I78">
            <v>91.704545454545453</v>
          </cell>
          <cell r="J78">
            <v>0</v>
          </cell>
          <cell r="K78"/>
        </row>
        <row r="82">
          <cell r="B82">
            <v>0</v>
          </cell>
          <cell r="C82">
            <v>6.3825757575757578</v>
          </cell>
          <cell r="D82">
            <v>0</v>
          </cell>
          <cell r="E82"/>
          <cell r="F82">
            <v>1.893939393939394E-2</v>
          </cell>
          <cell r="G82"/>
          <cell r="H82">
            <v>0</v>
          </cell>
          <cell r="I82"/>
          <cell r="J82">
            <v>0</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90.814393939393938</v>
          </cell>
          <cell r="D87">
            <v>0.79545454545454541</v>
          </cell>
          <cell r="E87"/>
          <cell r="F87">
            <v>9.4696969696969696E-2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0</v>
          </cell>
          <cell r="F95">
            <v>7.4621212121212119</v>
          </cell>
          <cell r="G95">
            <v>8.9583333333333339</v>
          </cell>
          <cell r="H95">
            <v>11.003787878787879</v>
          </cell>
          <cell r="I95">
            <v>21.382575757575758</v>
          </cell>
          <cell r="J95">
            <v>34.015151515151516</v>
          </cell>
          <cell r="K95">
            <v>15.284090909090908</v>
          </cell>
        </row>
      </sheetData>
      <sheetData sheetId="8">
        <row r="12">
          <cell r="B12">
            <v>0</v>
          </cell>
          <cell r="C12">
            <v>0</v>
          </cell>
          <cell r="D12">
            <v>0</v>
          </cell>
          <cell r="E12">
            <v>43.098999999999997</v>
          </cell>
          <cell r="F12">
            <v>0</v>
          </cell>
          <cell r="G12">
            <v>0</v>
          </cell>
          <cell r="H12">
            <v>0</v>
          </cell>
          <cell r="I12">
            <v>170.11699999999999</v>
          </cell>
          <cell r="J12">
            <v>0</v>
          </cell>
        </row>
        <row r="13">
          <cell r="B13">
            <v>0</v>
          </cell>
          <cell r="C13">
            <v>0</v>
          </cell>
          <cell r="D13">
            <v>0</v>
          </cell>
          <cell r="E13">
            <v>1358</v>
          </cell>
          <cell r="F13">
            <v>0</v>
          </cell>
          <cell r="G13">
            <v>0</v>
          </cell>
          <cell r="H13">
            <v>0</v>
          </cell>
          <cell r="I13">
            <v>6291</v>
          </cell>
          <cell r="J13">
            <v>0</v>
          </cell>
        </row>
        <row r="17">
          <cell r="B17">
            <v>0</v>
          </cell>
          <cell r="C17">
            <v>27.431999999999999</v>
          </cell>
          <cell r="D17">
            <v>10.823</v>
          </cell>
          <cell r="F17">
            <v>4.8440000000000003</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135.94</v>
          </cell>
          <cell r="D22">
            <v>32.436999999999998</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1347</v>
          </cell>
          <cell r="D30">
            <v>9</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6224</v>
          </cell>
          <cell r="D35">
            <v>66</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42.305</v>
          </cell>
          <cell r="G43">
            <v>14.173</v>
          </cell>
          <cell r="H43">
            <v>13.262</v>
          </cell>
          <cell r="I43">
            <v>45.258000000000003</v>
          </cell>
          <cell r="J43">
            <v>76.998999999999995</v>
          </cell>
          <cell r="K43">
            <v>21.219000000000001</v>
          </cell>
        </row>
        <row r="44">
          <cell r="B44">
            <v>0</v>
          </cell>
          <cell r="C44">
            <v>0</v>
          </cell>
          <cell r="D44">
            <v>0</v>
          </cell>
          <cell r="E44">
            <v>0</v>
          </cell>
          <cell r="F44">
            <v>1056</v>
          </cell>
          <cell r="G44">
            <v>1214</v>
          </cell>
          <cell r="H44">
            <v>1378</v>
          </cell>
          <cell r="I44">
            <v>1506</v>
          </cell>
          <cell r="J44">
            <v>1838</v>
          </cell>
          <cell r="K44">
            <v>657</v>
          </cell>
        </row>
        <row r="49">
          <cell r="E49">
            <v>0</v>
          </cell>
          <cell r="G49">
            <v>0</v>
          </cell>
          <cell r="I49">
            <v>0</v>
          </cell>
          <cell r="K49">
            <v>0</v>
          </cell>
        </row>
        <row r="50">
          <cell r="E50">
            <v>0</v>
          </cell>
          <cell r="G50">
            <v>1</v>
          </cell>
          <cell r="I50">
            <v>1</v>
          </cell>
          <cell r="K50">
            <v>1</v>
          </cell>
        </row>
        <row r="51">
          <cell r="E51">
            <v>0</v>
          </cell>
          <cell r="G51">
            <v>0</v>
          </cell>
          <cell r="I51">
            <v>5</v>
          </cell>
          <cell r="K51">
            <v>5</v>
          </cell>
        </row>
        <row r="52">
          <cell r="E52">
            <v>0</v>
          </cell>
          <cell r="G52">
            <v>0</v>
          </cell>
          <cell r="I52">
            <v>0</v>
          </cell>
          <cell r="K52">
            <v>0</v>
          </cell>
        </row>
        <row r="53">
          <cell r="E53">
            <v>0</v>
          </cell>
          <cell r="G53">
            <v>0</v>
          </cell>
          <cell r="I53">
            <v>3</v>
          </cell>
          <cell r="K53">
            <v>0</v>
          </cell>
        </row>
        <row r="54">
          <cell r="E54">
            <v>0</v>
          </cell>
          <cell r="G54">
            <v>0</v>
          </cell>
          <cell r="I54">
            <v>0</v>
          </cell>
          <cell r="K54">
            <v>0</v>
          </cell>
        </row>
        <row r="55">
          <cell r="E55">
            <v>0</v>
          </cell>
          <cell r="G55">
            <v>0</v>
          </cell>
          <cell r="I55">
            <v>1</v>
          </cell>
          <cell r="K55">
            <v>0</v>
          </cell>
        </row>
        <row r="56">
          <cell r="E56">
            <v>0</v>
          </cell>
          <cell r="G56">
            <v>0</v>
          </cell>
          <cell r="I56">
            <v>0</v>
          </cell>
          <cell r="K56">
            <v>0</v>
          </cell>
        </row>
        <row r="57">
          <cell r="G57">
            <v>11</v>
          </cell>
        </row>
        <row r="60">
          <cell r="D60">
            <v>5</v>
          </cell>
          <cell r="L60">
            <v>149</v>
          </cell>
        </row>
        <row r="61">
          <cell r="D61">
            <v>3247</v>
          </cell>
          <cell r="L61">
            <v>873</v>
          </cell>
        </row>
        <row r="64">
          <cell r="D64">
            <v>0</v>
          </cell>
        </row>
        <row r="78">
          <cell r="B78">
            <v>0</v>
          </cell>
          <cell r="C78">
            <v>0</v>
          </cell>
          <cell r="D78">
            <v>0</v>
          </cell>
          <cell r="E78">
            <v>46.038257575757576</v>
          </cell>
          <cell r="F78">
            <v>0</v>
          </cell>
          <cell r="G78">
            <v>0</v>
          </cell>
          <cell r="H78">
            <v>0</v>
          </cell>
          <cell r="I78">
            <v>213.27443181818182</v>
          </cell>
          <cell r="J78">
            <v>0</v>
          </cell>
        </row>
        <row r="82">
          <cell r="B82">
            <v>0</v>
          </cell>
          <cell r="C82">
            <v>45.665340909090908</v>
          </cell>
          <cell r="D82">
            <v>0.30511363636363636</v>
          </cell>
          <cell r="F82">
            <v>3.3901515151515155E-2</v>
          </cell>
          <cell r="H82">
            <v>3.3901515151515155E-2</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211.0030303030303</v>
          </cell>
          <cell r="D87">
            <v>2.2374999999999998</v>
          </cell>
          <cell r="F87">
            <v>3.3901515151515155E-2</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35.799999999999997</v>
          </cell>
          <cell r="G95">
            <v>41.156439393939394</v>
          </cell>
          <cell r="H95">
            <v>46.716287878787881</v>
          </cell>
          <cell r="I95">
            <v>51.055681818181817</v>
          </cell>
          <cell r="J95">
            <v>62.31098484848485</v>
          </cell>
          <cell r="K95">
            <v>22.273295454545455</v>
          </cell>
        </row>
      </sheetData>
      <sheetData sheetId="9">
        <row r="12">
          <cell r="B12">
            <v>0</v>
          </cell>
          <cell r="C12">
            <v>0</v>
          </cell>
          <cell r="D12">
            <v>0</v>
          </cell>
          <cell r="E12">
            <v>0</v>
          </cell>
          <cell r="F12">
            <v>0</v>
          </cell>
          <cell r="G12">
            <v>0</v>
          </cell>
          <cell r="H12">
            <v>0</v>
          </cell>
          <cell r="I12">
            <v>80</v>
          </cell>
          <cell r="J12">
            <v>0</v>
          </cell>
        </row>
        <row r="13">
          <cell r="B13">
            <v>0</v>
          </cell>
          <cell r="C13">
            <v>0</v>
          </cell>
          <cell r="D13">
            <v>0</v>
          </cell>
          <cell r="E13">
            <v>0</v>
          </cell>
          <cell r="F13">
            <v>0</v>
          </cell>
          <cell r="G13">
            <v>0</v>
          </cell>
          <cell r="H13">
            <v>0</v>
          </cell>
          <cell r="I13">
            <v>1570</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0</v>
          </cell>
          <cell r="D22">
            <v>59</v>
          </cell>
          <cell r="F22">
            <v>14</v>
          </cell>
          <cell r="H22">
            <v>7</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1570</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6</v>
          </cell>
        </row>
        <row r="44">
          <cell r="B44">
            <v>0</v>
          </cell>
          <cell r="C44">
            <v>0</v>
          </cell>
          <cell r="D44">
            <v>0</v>
          </cell>
          <cell r="E44">
            <v>0</v>
          </cell>
          <cell r="F44">
            <v>0</v>
          </cell>
          <cell r="G44">
            <v>0</v>
          </cell>
          <cell r="H44">
            <v>0</v>
          </cell>
          <cell r="I44">
            <v>1187</v>
          </cell>
          <cell r="J44">
            <v>248</v>
          </cell>
          <cell r="K44">
            <v>135</v>
          </cell>
        </row>
        <row r="49">
          <cell r="E49">
            <v>0</v>
          </cell>
          <cell r="G49">
            <v>0</v>
          </cell>
          <cell r="I49">
            <v>0</v>
          </cell>
          <cell r="K49">
            <v>0</v>
          </cell>
        </row>
        <row r="50">
          <cell r="E50">
            <v>0</v>
          </cell>
          <cell r="G50">
            <v>0</v>
          </cell>
          <cell r="I50">
            <v>0</v>
          </cell>
          <cell r="K50">
            <v>1</v>
          </cell>
        </row>
        <row r="51">
          <cell r="E51">
            <v>1</v>
          </cell>
          <cell r="G51">
            <v>1</v>
          </cell>
          <cell r="I51">
            <v>0</v>
          </cell>
          <cell r="K51">
            <v>0</v>
          </cell>
        </row>
        <row r="52">
          <cell r="E52">
            <v>0</v>
          </cell>
          <cell r="G52">
            <v>0</v>
          </cell>
          <cell r="I52">
            <v>1</v>
          </cell>
          <cell r="K52">
            <v>1</v>
          </cell>
        </row>
        <row r="53">
          <cell r="E53">
            <v>0</v>
          </cell>
          <cell r="G53">
            <v>0</v>
          </cell>
          <cell r="I53">
            <v>0</v>
          </cell>
          <cell r="K53">
            <v>0</v>
          </cell>
        </row>
        <row r="54">
          <cell r="E54">
            <v>0</v>
          </cell>
          <cell r="G54">
            <v>0</v>
          </cell>
          <cell r="I54">
            <v>10</v>
          </cell>
          <cell r="K54">
            <v>0</v>
          </cell>
        </row>
        <row r="55">
          <cell r="E55">
            <v>0</v>
          </cell>
          <cell r="G55">
            <v>0</v>
          </cell>
          <cell r="I55">
            <v>0</v>
          </cell>
          <cell r="K55">
            <v>0</v>
          </cell>
        </row>
        <row r="56">
          <cell r="E56">
            <v>0</v>
          </cell>
          <cell r="G56">
            <v>0</v>
          </cell>
          <cell r="I56">
            <v>0</v>
          </cell>
          <cell r="K56">
            <v>0</v>
          </cell>
        </row>
        <row r="57">
          <cell r="G57">
            <v>0</v>
          </cell>
        </row>
        <row r="60">
          <cell r="D60">
            <v>1</v>
          </cell>
          <cell r="L60">
            <v>28</v>
          </cell>
        </row>
        <row r="61">
          <cell r="D61">
            <v>453</v>
          </cell>
          <cell r="L61">
            <v>155</v>
          </cell>
        </row>
        <row r="64">
          <cell r="D64">
            <v>0</v>
          </cell>
        </row>
        <row r="78">
          <cell r="B78">
            <v>0</v>
          </cell>
          <cell r="C78">
            <v>0</v>
          </cell>
          <cell r="D78">
            <v>0</v>
          </cell>
          <cell r="E78">
            <v>0</v>
          </cell>
          <cell r="F78">
            <v>0</v>
          </cell>
          <cell r="G78">
            <v>0</v>
          </cell>
          <cell r="H78">
            <v>0</v>
          </cell>
          <cell r="I78">
            <v>59.469696969696969</v>
          </cell>
          <cell r="J78">
            <v>0</v>
          </cell>
        </row>
        <row r="82">
          <cell r="B82">
            <v>0</v>
          </cell>
          <cell r="C82">
            <v>0</v>
          </cell>
          <cell r="D82">
            <v>0</v>
          </cell>
          <cell r="F82">
            <v>0</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59.469696969696969</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0</v>
          </cell>
          <cell r="G95">
            <v>0</v>
          </cell>
          <cell r="H95">
            <v>0</v>
          </cell>
          <cell r="I95">
            <v>44.962121212121211</v>
          </cell>
          <cell r="J95">
            <v>9.3939393939393945</v>
          </cell>
          <cell r="K95">
            <v>5.1136363636363633</v>
          </cell>
        </row>
      </sheetData>
      <sheetData sheetId="10"/>
      <sheetData sheetId="11">
        <row r="12">
          <cell r="B12">
            <v>0</v>
          </cell>
          <cell r="C12">
            <v>0</v>
          </cell>
          <cell r="D12">
            <v>0</v>
          </cell>
          <cell r="E12">
            <v>1028</v>
          </cell>
          <cell r="F12">
            <v>0</v>
          </cell>
          <cell r="G12">
            <v>0</v>
          </cell>
          <cell r="H12">
            <v>0</v>
          </cell>
          <cell r="I12">
            <v>1575</v>
          </cell>
          <cell r="J12">
            <v>0</v>
          </cell>
          <cell r="K12"/>
        </row>
        <row r="13">
          <cell r="B13">
            <v>0</v>
          </cell>
          <cell r="C13">
            <v>0</v>
          </cell>
          <cell r="D13">
            <v>0</v>
          </cell>
          <cell r="E13">
            <v>35118</v>
          </cell>
          <cell r="F13">
            <v>0</v>
          </cell>
          <cell r="G13">
            <v>0</v>
          </cell>
          <cell r="H13">
            <v>0</v>
          </cell>
          <cell r="I13">
            <v>85692</v>
          </cell>
          <cell r="J13">
            <v>0</v>
          </cell>
          <cell r="K13"/>
        </row>
        <row r="17">
          <cell r="B17">
            <v>0</v>
          </cell>
          <cell r="C17">
            <v>459</v>
          </cell>
          <cell r="D17">
            <v>290</v>
          </cell>
          <cell r="E17"/>
          <cell r="F17">
            <v>215</v>
          </cell>
          <cell r="G17"/>
          <cell r="H17">
            <v>61</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962</v>
          </cell>
          <cell r="D22">
            <v>522</v>
          </cell>
          <cell r="E22"/>
          <cell r="F22">
            <v>91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27132</v>
          </cell>
          <cell r="D30">
            <v>7828</v>
          </cell>
          <cell r="E30"/>
          <cell r="F30">
            <v>137</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84708</v>
          </cell>
          <cell r="D35">
            <v>950</v>
          </cell>
          <cell r="E35"/>
          <cell r="F35">
            <v>34</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v>
          </cell>
          <cell r="D43">
            <v>6</v>
          </cell>
          <cell r="E43">
            <v>74</v>
          </cell>
          <cell r="F43">
            <v>529</v>
          </cell>
          <cell r="G43">
            <v>447</v>
          </cell>
          <cell r="H43">
            <v>408</v>
          </cell>
          <cell r="I43">
            <v>464</v>
          </cell>
          <cell r="J43">
            <v>451</v>
          </cell>
          <cell r="K43">
            <v>223</v>
          </cell>
        </row>
        <row r="44">
          <cell r="B44">
            <v>0</v>
          </cell>
          <cell r="C44">
            <v>946</v>
          </cell>
          <cell r="D44">
            <v>220</v>
          </cell>
          <cell r="E44">
            <v>2511</v>
          </cell>
          <cell r="F44">
            <v>12190</v>
          </cell>
          <cell r="G44">
            <v>26254</v>
          </cell>
          <cell r="H44">
            <v>24325</v>
          </cell>
          <cell r="I44">
            <v>21770</v>
          </cell>
          <cell r="J44">
            <v>21883</v>
          </cell>
          <cell r="K44">
            <v>10711</v>
          </cell>
        </row>
        <row r="49">
          <cell r="E49">
            <v>4</v>
          </cell>
          <cell r="F49"/>
          <cell r="G49">
            <v>0</v>
          </cell>
          <cell r="H49"/>
          <cell r="I49">
            <v>3</v>
          </cell>
          <cell r="J49"/>
          <cell r="K49">
            <v>0</v>
          </cell>
          <cell r="L49"/>
        </row>
        <row r="50">
          <cell r="E50">
            <v>0</v>
          </cell>
          <cell r="F50"/>
          <cell r="G50">
            <v>0</v>
          </cell>
          <cell r="H50"/>
          <cell r="I50">
            <v>1</v>
          </cell>
          <cell r="J50"/>
          <cell r="K50">
            <v>1</v>
          </cell>
          <cell r="L50"/>
        </row>
        <row r="51">
          <cell r="E51">
            <v>21</v>
          </cell>
          <cell r="F51"/>
          <cell r="G51">
            <v>1</v>
          </cell>
          <cell r="H51"/>
          <cell r="I51">
            <v>72</v>
          </cell>
          <cell r="J51"/>
          <cell r="K51">
            <v>65</v>
          </cell>
          <cell r="L51"/>
        </row>
        <row r="52">
          <cell r="E52">
            <v>0</v>
          </cell>
          <cell r="F52"/>
          <cell r="G52">
            <v>0</v>
          </cell>
          <cell r="H52"/>
          <cell r="I52">
            <v>0</v>
          </cell>
          <cell r="J52"/>
          <cell r="K52">
            <v>0</v>
          </cell>
          <cell r="L52"/>
        </row>
        <row r="53">
          <cell r="E53">
            <v>0</v>
          </cell>
          <cell r="F53"/>
          <cell r="G53">
            <v>0</v>
          </cell>
          <cell r="H53"/>
          <cell r="I53">
            <v>1</v>
          </cell>
          <cell r="J53"/>
          <cell r="K53">
            <v>0</v>
          </cell>
          <cell r="L53"/>
        </row>
        <row r="54">
          <cell r="E54">
            <v>16</v>
          </cell>
          <cell r="F54"/>
          <cell r="G54">
            <v>0</v>
          </cell>
          <cell r="H54"/>
          <cell r="I54">
            <v>960</v>
          </cell>
          <cell r="J54"/>
          <cell r="K54">
            <v>0</v>
          </cell>
          <cell r="L54"/>
        </row>
        <row r="55">
          <cell r="E55">
            <v>1</v>
          </cell>
          <cell r="F55"/>
          <cell r="G55">
            <v>1</v>
          </cell>
          <cell r="H55"/>
          <cell r="I55">
            <v>1</v>
          </cell>
          <cell r="J55"/>
          <cell r="K55">
            <v>1</v>
          </cell>
          <cell r="L55"/>
        </row>
        <row r="56">
          <cell r="E56">
            <v>2</v>
          </cell>
          <cell r="F56"/>
          <cell r="G56">
            <v>1</v>
          </cell>
          <cell r="H56"/>
          <cell r="I56">
            <v>5</v>
          </cell>
          <cell r="J56"/>
          <cell r="K56">
            <v>1</v>
          </cell>
          <cell r="L56"/>
        </row>
        <row r="57">
          <cell r="G57">
            <v>0</v>
          </cell>
          <cell r="H57"/>
          <cell r="I57"/>
          <cell r="J57"/>
          <cell r="K57"/>
          <cell r="L57"/>
        </row>
        <row r="60">
          <cell r="D60">
            <v>93</v>
          </cell>
          <cell r="L60">
            <v>1430</v>
          </cell>
        </row>
        <row r="61">
          <cell r="D61">
            <v>68314</v>
          </cell>
          <cell r="L61">
            <v>10123</v>
          </cell>
        </row>
        <row r="64">
          <cell r="D64">
            <v>0</v>
          </cell>
        </row>
        <row r="65">
          <cell r="D65"/>
        </row>
        <row r="78">
          <cell r="B78">
            <v>0</v>
          </cell>
          <cell r="C78">
            <v>0</v>
          </cell>
          <cell r="D78">
            <v>0</v>
          </cell>
          <cell r="E78">
            <v>665.11363636363637</v>
          </cell>
          <cell r="F78">
            <v>0</v>
          </cell>
          <cell r="G78">
            <v>0</v>
          </cell>
          <cell r="H78">
            <v>0</v>
          </cell>
          <cell r="I78">
            <v>1622.9545454545455</v>
          </cell>
          <cell r="J78">
            <v>0</v>
          </cell>
          <cell r="K78"/>
        </row>
        <row r="82">
          <cell r="B82">
            <v>0</v>
          </cell>
          <cell r="C82">
            <v>513.86363636363637</v>
          </cell>
          <cell r="D82">
            <v>148.25757575757575</v>
          </cell>
          <cell r="E82"/>
          <cell r="F82">
            <v>2.5946969696969697</v>
          </cell>
          <cell r="G82"/>
          <cell r="H82">
            <v>0.37878787878787878</v>
          </cell>
          <cell r="I82"/>
          <cell r="J82">
            <v>1.893939393939394E-2</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1604.3181818181818</v>
          </cell>
          <cell r="D87">
            <v>17.992424242424242</v>
          </cell>
          <cell r="E87"/>
          <cell r="F87">
            <v>0.64393939393939392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17.916666666666668</v>
          </cell>
          <cell r="D95">
            <v>4.166666666666667</v>
          </cell>
          <cell r="E95">
            <v>47.55681818181818</v>
          </cell>
          <cell r="F95">
            <v>230.87121212121212</v>
          </cell>
          <cell r="G95">
            <v>497.2348484848485</v>
          </cell>
          <cell r="H95">
            <v>460.70075757575756</v>
          </cell>
          <cell r="I95">
            <v>412.31060606060606</v>
          </cell>
          <cell r="J95">
            <v>414.45075757575756</v>
          </cell>
          <cell r="K95">
            <v>202.8598484848485</v>
          </cell>
        </row>
      </sheetData>
      <sheetData sheetId="12"/>
      <sheetData sheetId="13"/>
      <sheetData sheetId="1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I Gas"/>
      <sheetName val="WEPCO"/>
      <sheetName val="WPSC"/>
      <sheetName val="Alliant"/>
      <sheetName val="NSP"/>
      <sheetName val="MWNG"/>
      <sheetName val="SWL&amp;P"/>
      <sheetName val="City Gas"/>
      <sheetName val="SCVNG"/>
      <sheetName val="Florence"/>
      <sheetName val="Viroqua"/>
      <sheetName val="MG&amp;E"/>
      <sheetName val="Ferrell"/>
      <sheetName val="Tru-Gas"/>
      <sheetName val="Totals"/>
    </sheetNames>
    <sheetDataSet>
      <sheetData sheetId="0">
        <row r="12">
          <cell r="B12">
            <v>0</v>
          </cell>
          <cell r="C12">
            <v>0</v>
          </cell>
          <cell r="D12">
            <v>0</v>
          </cell>
          <cell r="E12">
            <v>4664</v>
          </cell>
          <cell r="F12">
            <v>0</v>
          </cell>
          <cell r="G12">
            <v>1</v>
          </cell>
          <cell r="H12">
            <v>0</v>
          </cell>
          <cell r="I12">
            <v>6305</v>
          </cell>
          <cell r="J12">
            <v>1</v>
          </cell>
          <cell r="K12"/>
        </row>
        <row r="13">
          <cell r="B13">
            <v>0</v>
          </cell>
          <cell r="C13">
            <v>0</v>
          </cell>
          <cell r="D13">
            <v>0</v>
          </cell>
          <cell r="E13">
            <v>99010</v>
          </cell>
          <cell r="F13">
            <v>0</v>
          </cell>
          <cell r="G13">
            <v>15019</v>
          </cell>
          <cell r="H13">
            <v>0</v>
          </cell>
          <cell r="I13">
            <v>395834</v>
          </cell>
          <cell r="J13">
            <v>0</v>
          </cell>
          <cell r="K13"/>
        </row>
        <row r="17">
          <cell r="B17">
            <v>0</v>
          </cell>
          <cell r="C17">
            <v>1966</v>
          </cell>
          <cell r="D17">
            <v>1709</v>
          </cell>
          <cell r="E17"/>
          <cell r="F17">
            <v>763</v>
          </cell>
          <cell r="G17"/>
          <cell r="H17">
            <v>116</v>
          </cell>
          <cell r="I17"/>
          <cell r="J17">
            <v>110</v>
          </cell>
          <cell r="K17"/>
        </row>
        <row r="18">
          <cell r="B18">
            <v>0</v>
          </cell>
          <cell r="C18">
            <v>0</v>
          </cell>
          <cell r="D18">
            <v>0</v>
          </cell>
          <cell r="E18"/>
          <cell r="F18">
            <v>0</v>
          </cell>
          <cell r="G18"/>
          <cell r="H18">
            <v>0</v>
          </cell>
          <cell r="I18"/>
          <cell r="J18">
            <v>0</v>
          </cell>
          <cell r="K18"/>
        </row>
        <row r="19">
          <cell r="B19">
            <v>0</v>
          </cell>
          <cell r="C19">
            <v>1</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25</v>
          </cell>
          <cell r="D21">
            <v>0</v>
          </cell>
          <cell r="E21"/>
          <cell r="F21">
            <v>0</v>
          </cell>
          <cell r="G21"/>
          <cell r="H21">
            <v>0</v>
          </cell>
          <cell r="I21"/>
          <cell r="J21">
            <v>0</v>
          </cell>
          <cell r="K21"/>
        </row>
        <row r="22">
          <cell r="B22">
            <v>0</v>
          </cell>
          <cell r="C22">
            <v>4166</v>
          </cell>
          <cell r="D22">
            <v>1888</v>
          </cell>
          <cell r="E22"/>
          <cell r="F22">
            <v>226</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1</v>
          </cell>
          <cell r="E25"/>
          <cell r="F25">
            <v>0</v>
          </cell>
          <cell r="G25"/>
          <cell r="H25">
            <v>0</v>
          </cell>
          <cell r="I25"/>
          <cell r="J25">
            <v>0</v>
          </cell>
          <cell r="K25"/>
        </row>
        <row r="30">
          <cell r="B30">
            <v>0</v>
          </cell>
          <cell r="C30">
            <v>89587</v>
          </cell>
          <cell r="D30">
            <v>8664</v>
          </cell>
          <cell r="E30"/>
          <cell r="F30">
            <v>661</v>
          </cell>
          <cell r="G30"/>
          <cell r="H30">
            <v>93</v>
          </cell>
          <cell r="I30"/>
          <cell r="J30">
            <v>5</v>
          </cell>
          <cell r="K30"/>
        </row>
        <row r="31">
          <cell r="B31">
            <v>0</v>
          </cell>
          <cell r="C31">
            <v>0</v>
          </cell>
          <cell r="D31">
            <v>0</v>
          </cell>
          <cell r="E31"/>
          <cell r="F31">
            <v>0</v>
          </cell>
          <cell r="G31"/>
          <cell r="H31">
            <v>0</v>
          </cell>
          <cell r="I31"/>
          <cell r="J31">
            <v>0</v>
          </cell>
          <cell r="K31"/>
        </row>
        <row r="32">
          <cell r="B32">
            <v>0</v>
          </cell>
          <cell r="C32">
            <v>28</v>
          </cell>
          <cell r="D32">
            <v>14991</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90</v>
          </cell>
          <cell r="D34">
            <v>15954</v>
          </cell>
          <cell r="E34"/>
          <cell r="F34">
            <v>0</v>
          </cell>
          <cell r="G34"/>
          <cell r="H34">
            <v>0</v>
          </cell>
          <cell r="I34"/>
          <cell r="J34">
            <v>0</v>
          </cell>
          <cell r="K34"/>
        </row>
        <row r="35">
          <cell r="B35">
            <v>0</v>
          </cell>
          <cell r="C35">
            <v>372334</v>
          </cell>
          <cell r="D35">
            <v>6853</v>
          </cell>
          <cell r="E35"/>
          <cell r="F35">
            <v>577</v>
          </cell>
          <cell r="G35"/>
          <cell r="H35">
            <v>26</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17</v>
          </cell>
          <cell r="E43">
            <v>824</v>
          </cell>
          <cell r="F43">
            <v>2510</v>
          </cell>
          <cell r="G43">
            <v>1319</v>
          </cell>
          <cell r="H43">
            <v>944</v>
          </cell>
          <cell r="I43">
            <v>2815</v>
          </cell>
          <cell r="J43">
            <v>1776</v>
          </cell>
          <cell r="K43">
            <v>766</v>
          </cell>
        </row>
        <row r="44">
          <cell r="B44">
            <v>1701</v>
          </cell>
          <cell r="C44">
            <v>1258</v>
          </cell>
          <cell r="D44">
            <v>1826</v>
          </cell>
          <cell r="E44">
            <v>39091</v>
          </cell>
          <cell r="F44">
            <v>92445</v>
          </cell>
          <cell r="G44">
            <v>65548</v>
          </cell>
          <cell r="H44">
            <v>70990</v>
          </cell>
          <cell r="I44">
            <v>93610</v>
          </cell>
          <cell r="J44">
            <v>79552</v>
          </cell>
          <cell r="K44">
            <v>63842</v>
          </cell>
        </row>
        <row r="49">
          <cell r="E49">
            <v>5</v>
          </cell>
          <cell r="F49"/>
          <cell r="G49">
            <v>1</v>
          </cell>
          <cell r="H49"/>
          <cell r="I49">
            <v>84</v>
          </cell>
          <cell r="J49"/>
          <cell r="K49">
            <v>36</v>
          </cell>
          <cell r="L49"/>
        </row>
        <row r="50">
          <cell r="E50">
            <v>1</v>
          </cell>
          <cell r="F50"/>
          <cell r="G50">
            <v>1</v>
          </cell>
          <cell r="H50"/>
          <cell r="I50">
            <v>38</v>
          </cell>
          <cell r="J50"/>
          <cell r="K50">
            <v>21</v>
          </cell>
          <cell r="L50"/>
        </row>
        <row r="51">
          <cell r="E51">
            <v>60</v>
          </cell>
          <cell r="F51"/>
          <cell r="G51">
            <v>58</v>
          </cell>
          <cell r="H51"/>
          <cell r="I51">
            <v>289</v>
          </cell>
          <cell r="J51"/>
          <cell r="K51">
            <v>274</v>
          </cell>
          <cell r="L51"/>
        </row>
        <row r="52">
          <cell r="E52">
            <v>0</v>
          </cell>
          <cell r="F52"/>
          <cell r="G52">
            <v>0</v>
          </cell>
          <cell r="H52"/>
          <cell r="I52">
            <v>31</v>
          </cell>
          <cell r="J52"/>
          <cell r="K52">
            <v>23</v>
          </cell>
          <cell r="L52"/>
        </row>
        <row r="53">
          <cell r="E53">
            <v>44</v>
          </cell>
          <cell r="F53"/>
          <cell r="G53">
            <v>14</v>
          </cell>
          <cell r="H53"/>
          <cell r="I53">
            <v>190</v>
          </cell>
          <cell r="J53"/>
          <cell r="K53">
            <v>69</v>
          </cell>
          <cell r="L53"/>
        </row>
        <row r="54">
          <cell r="E54">
            <v>22</v>
          </cell>
          <cell r="F54"/>
          <cell r="G54">
            <v>2</v>
          </cell>
          <cell r="H54"/>
          <cell r="I54">
            <v>49</v>
          </cell>
          <cell r="J54"/>
          <cell r="K54">
            <v>12</v>
          </cell>
          <cell r="L54"/>
        </row>
        <row r="55">
          <cell r="E55">
            <v>1</v>
          </cell>
          <cell r="F55"/>
          <cell r="G55">
            <v>0</v>
          </cell>
          <cell r="H55"/>
          <cell r="I55">
            <v>11</v>
          </cell>
          <cell r="J55"/>
          <cell r="K55">
            <v>5</v>
          </cell>
          <cell r="L55"/>
        </row>
        <row r="56">
          <cell r="E56">
            <v>10</v>
          </cell>
          <cell r="F56"/>
          <cell r="G56">
            <v>4</v>
          </cell>
          <cell r="H56"/>
          <cell r="I56">
            <v>153</v>
          </cell>
          <cell r="J56"/>
          <cell r="K56">
            <v>63</v>
          </cell>
          <cell r="L56"/>
        </row>
        <row r="57">
          <cell r="G57">
            <v>10</v>
          </cell>
          <cell r="H57"/>
          <cell r="I57"/>
          <cell r="J57"/>
          <cell r="K57"/>
          <cell r="L57"/>
        </row>
        <row r="60">
          <cell r="D60">
            <v>385</v>
          </cell>
          <cell r="L60">
            <v>14784</v>
          </cell>
        </row>
        <row r="61">
          <cell r="D61">
            <v>215485</v>
          </cell>
          <cell r="L61">
            <v>56914</v>
          </cell>
        </row>
        <row r="64">
          <cell r="D64">
            <v>1</v>
          </cell>
        </row>
        <row r="65">
          <cell r="D65"/>
        </row>
        <row r="78">
          <cell r="B78">
            <v>0</v>
          </cell>
          <cell r="C78">
            <v>0</v>
          </cell>
          <cell r="D78">
            <v>0</v>
          </cell>
          <cell r="E78">
            <v>1612.6628787878788</v>
          </cell>
          <cell r="F78">
            <v>0</v>
          </cell>
          <cell r="G78">
            <v>244.62765151515151</v>
          </cell>
          <cell r="H78">
            <v>0</v>
          </cell>
          <cell r="I78">
            <v>6447.2962121212122</v>
          </cell>
          <cell r="J78">
            <v>0</v>
          </cell>
          <cell r="K78"/>
        </row>
        <row r="82">
          <cell r="B82">
            <v>0</v>
          </cell>
          <cell r="C82">
            <v>1459.1821969696969</v>
          </cell>
          <cell r="D82">
            <v>141.11818181818182</v>
          </cell>
          <cell r="E82"/>
          <cell r="F82">
            <v>10.766287878787878</v>
          </cell>
          <cell r="G82"/>
          <cell r="H82">
            <v>1.5147727272727274</v>
          </cell>
          <cell r="I82"/>
          <cell r="J82">
            <v>8.1439393939393936E-2</v>
          </cell>
          <cell r="K82"/>
        </row>
        <row r="83">
          <cell r="B83">
            <v>0</v>
          </cell>
          <cell r="C83">
            <v>0</v>
          </cell>
          <cell r="D83">
            <v>0</v>
          </cell>
          <cell r="E83"/>
          <cell r="F83">
            <v>0</v>
          </cell>
          <cell r="G83"/>
          <cell r="H83">
            <v>0</v>
          </cell>
          <cell r="I83"/>
          <cell r="J83">
            <v>0</v>
          </cell>
          <cell r="K83"/>
        </row>
        <row r="84">
          <cell r="B84">
            <v>0</v>
          </cell>
          <cell r="C84">
            <v>0.45606060606060606</v>
          </cell>
          <cell r="D84">
            <v>244.1715909090909</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1.4659090909090908</v>
          </cell>
          <cell r="D86">
            <v>259.8568181818182</v>
          </cell>
          <cell r="E86"/>
          <cell r="F86">
            <v>0</v>
          </cell>
          <cell r="G86"/>
          <cell r="H86">
            <v>0</v>
          </cell>
          <cell r="I86"/>
          <cell r="J86">
            <v>0</v>
          </cell>
          <cell r="K86"/>
        </row>
        <row r="87">
          <cell r="B87">
            <v>0</v>
          </cell>
          <cell r="C87">
            <v>6064.5310606060602</v>
          </cell>
          <cell r="D87">
            <v>111.62083333333334</v>
          </cell>
          <cell r="E87"/>
          <cell r="F87">
            <v>9.3981060606060609</v>
          </cell>
          <cell r="G87"/>
          <cell r="H87">
            <v>0.42348484848484846</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27.705681818181819</v>
          </cell>
          <cell r="C95">
            <v>20.490151515151513</v>
          </cell>
          <cell r="D95">
            <v>29.741666666666667</v>
          </cell>
          <cell r="E95">
            <v>636.70946969696968</v>
          </cell>
          <cell r="F95">
            <v>1505.7329545454545</v>
          </cell>
          <cell r="G95">
            <v>1067.6378787878789</v>
          </cell>
          <cell r="H95">
            <v>1156.2765151515152</v>
          </cell>
          <cell r="I95">
            <v>1524.7083333333333</v>
          </cell>
          <cell r="J95">
            <v>1295.7333333333333</v>
          </cell>
          <cell r="K95">
            <v>1039.8507575757576</v>
          </cell>
        </row>
      </sheetData>
      <sheetData sheetId="1">
        <row r="12">
          <cell r="B12">
            <v>0</v>
          </cell>
          <cell r="C12">
            <v>0</v>
          </cell>
          <cell r="D12">
            <v>0</v>
          </cell>
          <cell r="E12">
            <v>3090</v>
          </cell>
          <cell r="F12">
            <v>0</v>
          </cell>
          <cell r="G12">
            <v>0</v>
          </cell>
          <cell r="H12">
            <v>0</v>
          </cell>
          <cell r="I12">
            <v>6005</v>
          </cell>
          <cell r="J12">
            <v>0</v>
          </cell>
        </row>
        <row r="13">
          <cell r="B13">
            <v>0</v>
          </cell>
          <cell r="C13">
            <v>0</v>
          </cell>
          <cell r="D13">
            <v>0</v>
          </cell>
          <cell r="E13">
            <v>69689</v>
          </cell>
          <cell r="F13">
            <v>0</v>
          </cell>
          <cell r="G13">
            <v>28</v>
          </cell>
          <cell r="H13">
            <v>0</v>
          </cell>
          <cell r="I13">
            <v>332663</v>
          </cell>
          <cell r="J13">
            <v>0</v>
          </cell>
        </row>
        <row r="17">
          <cell r="B17">
            <v>0</v>
          </cell>
          <cell r="C17">
            <v>1289</v>
          </cell>
          <cell r="D17">
            <v>715</v>
          </cell>
          <cell r="F17">
            <v>857</v>
          </cell>
          <cell r="H17">
            <v>184</v>
          </cell>
          <cell r="J17">
            <v>45</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4578</v>
          </cell>
          <cell r="D22">
            <v>1145</v>
          </cell>
          <cell r="F22">
            <v>282</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61187</v>
          </cell>
          <cell r="D30">
            <v>8122</v>
          </cell>
          <cell r="F30">
            <v>320</v>
          </cell>
          <cell r="H30">
            <v>58</v>
          </cell>
          <cell r="J30">
            <v>2</v>
          </cell>
        </row>
        <row r="31">
          <cell r="B31">
            <v>0</v>
          </cell>
          <cell r="C31">
            <v>0</v>
          </cell>
          <cell r="D31">
            <v>0</v>
          </cell>
          <cell r="F31">
            <v>0</v>
          </cell>
          <cell r="H31">
            <v>0</v>
          </cell>
          <cell r="J31">
            <v>0</v>
          </cell>
        </row>
        <row r="32">
          <cell r="B32">
            <v>0</v>
          </cell>
          <cell r="C32">
            <v>28</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329735</v>
          </cell>
          <cell r="D35">
            <v>2762</v>
          </cell>
          <cell r="F35">
            <v>154</v>
          </cell>
          <cell r="H35">
            <v>12</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14</v>
          </cell>
          <cell r="E43">
            <v>368</v>
          </cell>
          <cell r="F43">
            <v>1993</v>
          </cell>
          <cell r="G43">
            <v>1546</v>
          </cell>
          <cell r="H43">
            <v>1096</v>
          </cell>
          <cell r="I43">
            <v>2437</v>
          </cell>
          <cell r="J43">
            <v>1420</v>
          </cell>
          <cell r="K43">
            <v>221</v>
          </cell>
        </row>
        <row r="44">
          <cell r="B44">
            <v>10</v>
          </cell>
          <cell r="C44">
            <v>1</v>
          </cell>
          <cell r="D44">
            <v>98</v>
          </cell>
          <cell r="E44">
            <v>10250</v>
          </cell>
          <cell r="F44">
            <v>52064</v>
          </cell>
          <cell r="G44">
            <v>96743</v>
          </cell>
          <cell r="H44">
            <v>72466</v>
          </cell>
          <cell r="I44">
            <v>88391</v>
          </cell>
          <cell r="J44">
            <v>64141</v>
          </cell>
          <cell r="K44">
            <v>18216</v>
          </cell>
        </row>
        <row r="49">
          <cell r="E49">
            <v>2</v>
          </cell>
          <cell r="G49">
            <v>0</v>
          </cell>
          <cell r="I49">
            <v>16</v>
          </cell>
          <cell r="K49">
            <v>12</v>
          </cell>
        </row>
        <row r="50">
          <cell r="E50">
            <v>8</v>
          </cell>
          <cell r="G50">
            <v>5</v>
          </cell>
          <cell r="I50">
            <v>19</v>
          </cell>
          <cell r="K50">
            <v>10</v>
          </cell>
        </row>
        <row r="51">
          <cell r="E51">
            <v>36</v>
          </cell>
          <cell r="G51">
            <v>35</v>
          </cell>
          <cell r="I51">
            <v>170</v>
          </cell>
          <cell r="K51">
            <v>161</v>
          </cell>
        </row>
        <row r="52">
          <cell r="E52">
            <v>2</v>
          </cell>
          <cell r="G52">
            <v>2</v>
          </cell>
          <cell r="I52">
            <v>15</v>
          </cell>
          <cell r="K52">
            <v>15</v>
          </cell>
        </row>
        <row r="53">
          <cell r="E53">
            <v>16</v>
          </cell>
          <cell r="G53">
            <v>7</v>
          </cell>
          <cell r="I53">
            <v>76</v>
          </cell>
          <cell r="K53">
            <v>32</v>
          </cell>
        </row>
        <row r="54">
          <cell r="E54">
            <v>19</v>
          </cell>
          <cell r="G54">
            <v>10</v>
          </cell>
          <cell r="I54">
            <v>18</v>
          </cell>
          <cell r="K54">
            <v>7</v>
          </cell>
        </row>
        <row r="55">
          <cell r="E55">
            <v>2</v>
          </cell>
          <cell r="G55">
            <v>1</v>
          </cell>
          <cell r="I55">
            <v>7</v>
          </cell>
          <cell r="K55">
            <v>6</v>
          </cell>
        </row>
        <row r="56">
          <cell r="E56">
            <v>3</v>
          </cell>
          <cell r="G56">
            <v>1</v>
          </cell>
          <cell r="I56">
            <v>24</v>
          </cell>
          <cell r="K56">
            <v>9</v>
          </cell>
        </row>
        <row r="57">
          <cell r="G57">
            <v>1</v>
          </cell>
        </row>
        <row r="60">
          <cell r="D60">
            <v>251</v>
          </cell>
          <cell r="L60">
            <v>3019</v>
          </cell>
        </row>
        <row r="61">
          <cell r="D61">
            <v>148235</v>
          </cell>
          <cell r="L61">
            <v>22285</v>
          </cell>
        </row>
        <row r="64">
          <cell r="D64">
            <v>0</v>
          </cell>
        </row>
        <row r="78">
          <cell r="B78">
            <v>0</v>
          </cell>
          <cell r="C78">
            <v>0</v>
          </cell>
          <cell r="D78">
            <v>0</v>
          </cell>
          <cell r="E78">
            <v>1306.66875</v>
          </cell>
          <cell r="F78">
            <v>0</v>
          </cell>
          <cell r="G78">
            <v>0.52500000000000002</v>
          </cell>
          <cell r="H78">
            <v>0</v>
          </cell>
          <cell r="I78">
            <v>6237.4312499999996</v>
          </cell>
          <cell r="J78">
            <v>0</v>
          </cell>
        </row>
        <row r="82">
          <cell r="B82">
            <v>0</v>
          </cell>
          <cell r="C82">
            <v>1147.2562499999999</v>
          </cell>
          <cell r="D82">
            <v>152.28749999999999</v>
          </cell>
          <cell r="F82">
            <v>6</v>
          </cell>
          <cell r="H82">
            <v>1.0874999999999999</v>
          </cell>
          <cell r="J82">
            <v>3.7499999999999999E-2</v>
          </cell>
        </row>
        <row r="83">
          <cell r="B83">
            <v>0</v>
          </cell>
          <cell r="C83">
            <v>0</v>
          </cell>
          <cell r="D83">
            <v>0</v>
          </cell>
          <cell r="F83">
            <v>0</v>
          </cell>
          <cell r="H83">
            <v>0</v>
          </cell>
          <cell r="J83">
            <v>0</v>
          </cell>
        </row>
        <row r="84">
          <cell r="B84">
            <v>0</v>
          </cell>
          <cell r="C84">
            <v>0.52500000000000002</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6182.53125</v>
          </cell>
          <cell r="D87">
            <v>51.787500000000001</v>
          </cell>
          <cell r="F87">
            <v>2.8875000000000002</v>
          </cell>
          <cell r="H87">
            <v>0.22500000000000001</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0.1875</v>
          </cell>
          <cell r="C95">
            <v>1.8749999999999999E-2</v>
          </cell>
          <cell r="D95">
            <v>1.8374999999999999</v>
          </cell>
          <cell r="E95">
            <v>192.1875</v>
          </cell>
          <cell r="F95">
            <v>976.2</v>
          </cell>
          <cell r="G95">
            <v>1813.9312500000001</v>
          </cell>
          <cell r="H95">
            <v>1358.7375</v>
          </cell>
          <cell r="I95">
            <v>1657.33125</v>
          </cell>
          <cell r="J95">
            <v>1202.64375</v>
          </cell>
          <cell r="K95">
            <v>341.55</v>
          </cell>
        </row>
      </sheetData>
      <sheetData sheetId="2">
        <row r="12">
          <cell r="B12">
            <v>0</v>
          </cell>
          <cell r="C12">
            <v>0</v>
          </cell>
          <cell r="D12">
            <v>0</v>
          </cell>
          <cell r="E12">
            <v>1720.7</v>
          </cell>
          <cell r="F12">
            <v>0</v>
          </cell>
          <cell r="G12">
            <v>0</v>
          </cell>
          <cell r="H12">
            <v>0</v>
          </cell>
          <cell r="I12">
            <v>5951.1</v>
          </cell>
          <cell r="J12">
            <v>0</v>
          </cell>
        </row>
        <row r="13">
          <cell r="B13">
            <v>0</v>
          </cell>
          <cell r="C13">
            <v>0</v>
          </cell>
          <cell r="D13">
            <v>0</v>
          </cell>
          <cell r="E13">
            <v>31201</v>
          </cell>
          <cell r="F13">
            <v>0</v>
          </cell>
          <cell r="G13">
            <v>0</v>
          </cell>
          <cell r="H13">
            <v>0</v>
          </cell>
          <cell r="I13">
            <v>264697</v>
          </cell>
          <cell r="J13">
            <v>0</v>
          </cell>
        </row>
        <row r="17">
          <cell r="B17">
            <v>0</v>
          </cell>
          <cell r="C17">
            <v>746.7</v>
          </cell>
          <cell r="D17">
            <v>550.29999999999995</v>
          </cell>
          <cell r="F17">
            <v>347</v>
          </cell>
          <cell r="H17">
            <v>52.8</v>
          </cell>
          <cell r="J17">
            <v>23.9</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4602.2</v>
          </cell>
          <cell r="D22">
            <v>973</v>
          </cell>
          <cell r="F22">
            <v>375.9</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27821</v>
          </cell>
          <cell r="D30">
            <v>3189</v>
          </cell>
          <cell r="F30">
            <v>158</v>
          </cell>
          <cell r="H30">
            <v>32</v>
          </cell>
          <cell r="J30">
            <v>1</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261997</v>
          </cell>
          <cell r="D35">
            <v>2519</v>
          </cell>
          <cell r="F35">
            <v>159</v>
          </cell>
          <cell r="H35">
            <v>21</v>
          </cell>
          <cell r="J35">
            <v>1</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2.2000000000000002</v>
          </cell>
          <cell r="D43">
            <v>1.9</v>
          </cell>
          <cell r="E43">
            <v>106.6</v>
          </cell>
          <cell r="F43">
            <v>1260.2</v>
          </cell>
          <cell r="G43">
            <v>1121.2</v>
          </cell>
          <cell r="H43">
            <v>690.4</v>
          </cell>
          <cell r="I43">
            <v>3018.2</v>
          </cell>
          <cell r="J43">
            <v>1345.1</v>
          </cell>
          <cell r="K43">
            <v>126</v>
          </cell>
        </row>
        <row r="44">
          <cell r="B44">
            <v>0</v>
          </cell>
          <cell r="C44">
            <v>504</v>
          </cell>
          <cell r="D44">
            <v>21</v>
          </cell>
          <cell r="E44">
            <v>985</v>
          </cell>
          <cell r="F44">
            <v>31343</v>
          </cell>
          <cell r="G44">
            <v>72722</v>
          </cell>
          <cell r="H44">
            <v>45225</v>
          </cell>
          <cell r="I44">
            <v>78519</v>
          </cell>
          <cell r="J44">
            <v>55636</v>
          </cell>
          <cell r="K44">
            <v>10943</v>
          </cell>
        </row>
        <row r="49">
          <cell r="E49">
            <v>0</v>
          </cell>
          <cell r="G49">
            <v>0</v>
          </cell>
          <cell r="I49">
            <v>11</v>
          </cell>
          <cell r="K49">
            <v>7</v>
          </cell>
        </row>
        <row r="50">
          <cell r="E50">
            <v>6</v>
          </cell>
          <cell r="G50">
            <v>5</v>
          </cell>
          <cell r="I50">
            <v>6</v>
          </cell>
          <cell r="K50">
            <v>20</v>
          </cell>
        </row>
        <row r="51">
          <cell r="E51">
            <v>32</v>
          </cell>
          <cell r="G51">
            <v>31</v>
          </cell>
          <cell r="I51">
            <v>176</v>
          </cell>
          <cell r="K51">
            <v>161</v>
          </cell>
        </row>
        <row r="52">
          <cell r="E52">
            <v>0</v>
          </cell>
          <cell r="G52">
            <v>0</v>
          </cell>
          <cell r="I52">
            <v>49</v>
          </cell>
          <cell r="K52">
            <v>36</v>
          </cell>
        </row>
        <row r="53">
          <cell r="E53">
            <v>5</v>
          </cell>
          <cell r="G53">
            <v>0</v>
          </cell>
          <cell r="I53">
            <v>56</v>
          </cell>
          <cell r="K53">
            <v>19</v>
          </cell>
        </row>
        <row r="54">
          <cell r="E54">
            <v>27</v>
          </cell>
          <cell r="G54">
            <v>8</v>
          </cell>
          <cell r="I54">
            <v>1341</v>
          </cell>
          <cell r="K54">
            <v>386</v>
          </cell>
        </row>
        <row r="55">
          <cell r="E55">
            <v>0</v>
          </cell>
          <cell r="G55">
            <v>0</v>
          </cell>
          <cell r="I55">
            <v>14</v>
          </cell>
          <cell r="K55">
            <v>4</v>
          </cell>
        </row>
        <row r="56">
          <cell r="E56">
            <v>4</v>
          </cell>
          <cell r="G56">
            <v>1</v>
          </cell>
          <cell r="I56">
            <v>34</v>
          </cell>
          <cell r="K56">
            <v>17</v>
          </cell>
        </row>
        <row r="57">
          <cell r="G57">
            <v>1425</v>
          </cell>
        </row>
        <row r="60">
          <cell r="D60">
            <v>219</v>
          </cell>
          <cell r="L60">
            <v>3157</v>
          </cell>
        </row>
        <row r="61">
          <cell r="D61">
            <v>117445</v>
          </cell>
          <cell r="L61">
            <v>28778</v>
          </cell>
        </row>
        <row r="64">
          <cell r="D64">
            <v>0</v>
          </cell>
        </row>
        <row r="78">
          <cell r="B78">
            <v>0</v>
          </cell>
          <cell r="C78">
            <v>0</v>
          </cell>
          <cell r="D78">
            <v>0</v>
          </cell>
          <cell r="E78">
            <v>555.47234848484845</v>
          </cell>
          <cell r="F78">
            <v>0</v>
          </cell>
          <cell r="G78">
            <v>0</v>
          </cell>
          <cell r="H78">
            <v>0</v>
          </cell>
          <cell r="I78">
            <v>4712.4087121212124</v>
          </cell>
          <cell r="J78">
            <v>0</v>
          </cell>
        </row>
        <row r="82">
          <cell r="B82">
            <v>0</v>
          </cell>
          <cell r="C82">
            <v>495.29810606060607</v>
          </cell>
          <cell r="D82">
            <v>56.773863636363636</v>
          </cell>
          <cell r="F82">
            <v>2.812878787878788</v>
          </cell>
          <cell r="H82">
            <v>0.5696969696969697</v>
          </cell>
          <cell r="J82">
            <v>1.7803030303030303E-2</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4664.3405303030304</v>
          </cell>
          <cell r="D87">
            <v>44.845833333333331</v>
          </cell>
          <cell r="F87">
            <v>2.8306818181818181</v>
          </cell>
          <cell r="H87">
            <v>0.37386363636363634</v>
          </cell>
          <cell r="J87">
            <v>1.7803030303030303E-2</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8.9727272727272727</v>
          </cell>
          <cell r="D95">
            <v>0.37386363636363634</v>
          </cell>
          <cell r="E95">
            <v>17.535984848484848</v>
          </cell>
          <cell r="F95">
            <v>558.00037878787884</v>
          </cell>
          <cell r="G95">
            <v>1294.6719696969697</v>
          </cell>
          <cell r="H95">
            <v>805.1420454545455</v>
          </cell>
          <cell r="I95">
            <v>1397.8761363636363</v>
          </cell>
          <cell r="J95">
            <v>990.48939393939395</v>
          </cell>
          <cell r="K95">
            <v>194.8185606060606</v>
          </cell>
        </row>
      </sheetData>
      <sheetData sheetId="3">
        <row r="12">
          <cell r="B12">
            <v>0</v>
          </cell>
          <cell r="C12">
            <v>0</v>
          </cell>
          <cell r="D12">
            <v>0</v>
          </cell>
          <cell r="E12">
            <v>1551.57</v>
          </cell>
          <cell r="F12">
            <v>0</v>
          </cell>
          <cell r="G12">
            <v>0</v>
          </cell>
          <cell r="H12">
            <v>0</v>
          </cell>
          <cell r="I12">
            <v>2529.12</v>
          </cell>
          <cell r="J12">
            <v>0</v>
          </cell>
        </row>
        <row r="13">
          <cell r="B13">
            <v>0</v>
          </cell>
          <cell r="C13">
            <v>0</v>
          </cell>
          <cell r="D13">
            <v>0</v>
          </cell>
          <cell r="E13">
            <v>34819</v>
          </cell>
          <cell r="F13">
            <v>0</v>
          </cell>
          <cell r="G13">
            <v>0</v>
          </cell>
          <cell r="H13">
            <v>0</v>
          </cell>
          <cell r="I13">
            <v>130339</v>
          </cell>
          <cell r="J13">
            <v>0</v>
          </cell>
        </row>
        <row r="17">
          <cell r="B17">
            <v>0</v>
          </cell>
          <cell r="C17">
            <v>644.54</v>
          </cell>
          <cell r="D17">
            <v>473.46</v>
          </cell>
          <cell r="F17">
            <v>370.68</v>
          </cell>
          <cell r="H17">
            <v>61.34</v>
          </cell>
          <cell r="J17">
            <v>1.55</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1553.41</v>
          </cell>
          <cell r="D22">
            <v>887.85</v>
          </cell>
          <cell r="F22">
            <v>87.86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31525</v>
          </cell>
          <cell r="D30">
            <v>3187</v>
          </cell>
          <cell r="F30">
            <v>85</v>
          </cell>
          <cell r="H30">
            <v>22</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129422</v>
          </cell>
          <cell r="D35">
            <v>851</v>
          </cell>
          <cell r="F35">
            <v>66</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17.760000000000002</v>
          </cell>
          <cell r="C43">
            <v>0.56999999999999995</v>
          </cell>
          <cell r="D43">
            <v>0.34</v>
          </cell>
          <cell r="E43">
            <v>116.23</v>
          </cell>
          <cell r="F43">
            <v>785.45</v>
          </cell>
          <cell r="G43">
            <v>492.96</v>
          </cell>
          <cell r="H43">
            <v>541.22</v>
          </cell>
          <cell r="I43">
            <v>1122.1400000000001</v>
          </cell>
          <cell r="J43">
            <v>757.12</v>
          </cell>
          <cell r="K43">
            <v>246.9</v>
          </cell>
        </row>
        <row r="44">
          <cell r="B44">
            <v>448</v>
          </cell>
          <cell r="C44">
            <v>7</v>
          </cell>
          <cell r="D44">
            <v>18</v>
          </cell>
          <cell r="E44">
            <v>1227</v>
          </cell>
          <cell r="F44">
            <v>17081</v>
          </cell>
          <cell r="G44">
            <v>29538</v>
          </cell>
          <cell r="H44">
            <v>33121</v>
          </cell>
          <cell r="I44">
            <v>42377</v>
          </cell>
          <cell r="J44">
            <v>33618</v>
          </cell>
          <cell r="K44">
            <v>7723</v>
          </cell>
        </row>
        <row r="49">
          <cell r="E49">
            <v>1</v>
          </cell>
          <cell r="G49">
            <v>1</v>
          </cell>
          <cell r="I49">
            <v>24</v>
          </cell>
          <cell r="K49">
            <v>2</v>
          </cell>
        </row>
        <row r="50">
          <cell r="E50">
            <v>2</v>
          </cell>
          <cell r="G50">
            <v>0</v>
          </cell>
          <cell r="I50">
            <v>10</v>
          </cell>
          <cell r="K50">
            <v>6</v>
          </cell>
        </row>
        <row r="51">
          <cell r="E51">
            <v>8</v>
          </cell>
          <cell r="G51">
            <v>8</v>
          </cell>
          <cell r="I51">
            <v>75</v>
          </cell>
          <cell r="K51">
            <v>61</v>
          </cell>
        </row>
        <row r="52">
          <cell r="E52">
            <v>0</v>
          </cell>
          <cell r="G52">
            <v>0</v>
          </cell>
          <cell r="I52">
            <v>10</v>
          </cell>
          <cell r="K52">
            <v>6</v>
          </cell>
        </row>
        <row r="53">
          <cell r="E53">
            <v>16</v>
          </cell>
          <cell r="G53">
            <v>5</v>
          </cell>
          <cell r="I53">
            <v>78</v>
          </cell>
          <cell r="K53">
            <v>15</v>
          </cell>
        </row>
        <row r="54">
          <cell r="E54">
            <v>40</v>
          </cell>
          <cell r="G54">
            <v>6</v>
          </cell>
          <cell r="I54">
            <v>1599</v>
          </cell>
          <cell r="K54">
            <v>65</v>
          </cell>
        </row>
        <row r="55">
          <cell r="E55">
            <v>0</v>
          </cell>
          <cell r="G55">
            <v>0</v>
          </cell>
          <cell r="I55">
            <v>0</v>
          </cell>
          <cell r="K55">
            <v>0</v>
          </cell>
        </row>
        <row r="56">
          <cell r="E56">
            <v>0</v>
          </cell>
          <cell r="G56">
            <v>0</v>
          </cell>
          <cell r="I56">
            <v>1</v>
          </cell>
          <cell r="K56">
            <v>0</v>
          </cell>
        </row>
        <row r="57">
          <cell r="G57">
            <v>341</v>
          </cell>
        </row>
        <row r="60">
          <cell r="D60">
            <v>83</v>
          </cell>
          <cell r="L60">
            <v>1248</v>
          </cell>
        </row>
        <row r="61">
          <cell r="D61">
            <v>129463</v>
          </cell>
          <cell r="L61">
            <v>39837</v>
          </cell>
        </row>
        <row r="64">
          <cell r="D64">
            <v>0</v>
          </cell>
        </row>
        <row r="78">
          <cell r="B78">
            <v>0</v>
          </cell>
          <cell r="C78">
            <v>0</v>
          </cell>
          <cell r="D78">
            <v>0</v>
          </cell>
          <cell r="E78">
            <v>616.58645833333333</v>
          </cell>
          <cell r="F78">
            <v>0</v>
          </cell>
          <cell r="G78">
            <v>0</v>
          </cell>
          <cell r="H78">
            <v>0</v>
          </cell>
          <cell r="I78">
            <v>2308.0864583333332</v>
          </cell>
          <cell r="J78">
            <v>0</v>
          </cell>
        </row>
        <row r="82">
          <cell r="B82">
            <v>0</v>
          </cell>
          <cell r="C82">
            <v>558.25520833333337</v>
          </cell>
          <cell r="D82">
            <v>56.436458333333334</v>
          </cell>
          <cell r="F82">
            <v>1.5052083333333333</v>
          </cell>
          <cell r="H82">
            <v>0.38958333333333334</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2291.8479166666666</v>
          </cell>
          <cell r="D87">
            <v>15.069791666666667</v>
          </cell>
          <cell r="F87">
            <v>1.16875</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7.9333333333333336</v>
          </cell>
          <cell r="C95">
            <v>0.12395833333333334</v>
          </cell>
          <cell r="D95">
            <v>0.31874999999999998</v>
          </cell>
          <cell r="E95">
            <v>21.728124999999999</v>
          </cell>
          <cell r="F95">
            <v>302.47604166666667</v>
          </cell>
          <cell r="G95">
            <v>523.06875000000002</v>
          </cell>
          <cell r="H95">
            <v>586.5177083333333</v>
          </cell>
          <cell r="I95">
            <v>750.42604166666672</v>
          </cell>
          <cell r="J95">
            <v>595.31875000000002</v>
          </cell>
          <cell r="K95">
            <v>136.76145833333334</v>
          </cell>
        </row>
      </sheetData>
      <sheetData sheetId="4">
        <row r="12">
          <cell r="B12">
            <v>0</v>
          </cell>
          <cell r="C12">
            <v>0</v>
          </cell>
          <cell r="D12">
            <v>0</v>
          </cell>
          <cell r="E12">
            <v>426.35500000000002</v>
          </cell>
          <cell r="F12">
            <v>0</v>
          </cell>
          <cell r="G12">
            <v>0</v>
          </cell>
          <cell r="H12">
            <v>0</v>
          </cell>
          <cell r="I12">
            <v>1732.1790000000001</v>
          </cell>
          <cell r="J12">
            <v>45.115000000000002</v>
          </cell>
        </row>
        <row r="13">
          <cell r="B13">
            <v>0</v>
          </cell>
          <cell r="C13">
            <v>0</v>
          </cell>
          <cell r="D13">
            <v>0</v>
          </cell>
          <cell r="E13">
            <v>4731</v>
          </cell>
          <cell r="F13">
            <v>0</v>
          </cell>
          <cell r="G13">
            <v>47</v>
          </cell>
          <cell r="H13">
            <v>0</v>
          </cell>
          <cell r="I13">
            <v>84926</v>
          </cell>
          <cell r="J13">
            <v>1635</v>
          </cell>
        </row>
        <row r="17">
          <cell r="B17">
            <v>5.9640000000000004</v>
          </cell>
          <cell r="C17">
            <v>180.428</v>
          </cell>
          <cell r="D17">
            <v>133.482</v>
          </cell>
          <cell r="F17">
            <v>86.936000000000007</v>
          </cell>
          <cell r="H17">
            <v>16.292000000000002</v>
          </cell>
          <cell r="J17">
            <v>3.2530000000000001</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2.5569999999999999</v>
          </cell>
          <cell r="C22">
            <v>1304.3399999999999</v>
          </cell>
          <cell r="D22">
            <v>389.93099999999998</v>
          </cell>
          <cell r="F22">
            <v>35.283999999999999</v>
          </cell>
          <cell r="H22">
            <v>6.7000000000000004E-2</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29.334</v>
          </cell>
          <cell r="C25">
            <v>12.250999999999999</v>
          </cell>
          <cell r="D25">
            <v>3.4209999999999998</v>
          </cell>
          <cell r="F25">
            <v>0.109</v>
          </cell>
          <cell r="H25">
            <v>0</v>
          </cell>
          <cell r="J25">
            <v>0</v>
          </cell>
        </row>
        <row r="30">
          <cell r="B30">
            <v>3</v>
          </cell>
          <cell r="C30">
            <v>4442</v>
          </cell>
          <cell r="D30">
            <v>263</v>
          </cell>
          <cell r="F30">
            <v>20</v>
          </cell>
          <cell r="H30">
            <v>3</v>
          </cell>
          <cell r="J30">
            <v>0</v>
          </cell>
        </row>
        <row r="31">
          <cell r="B31">
            <v>0</v>
          </cell>
          <cell r="C31">
            <v>0</v>
          </cell>
          <cell r="D31">
            <v>0</v>
          </cell>
          <cell r="F31">
            <v>0</v>
          </cell>
          <cell r="H31">
            <v>0</v>
          </cell>
          <cell r="J31">
            <v>0</v>
          </cell>
        </row>
        <row r="32">
          <cell r="B32">
            <v>0</v>
          </cell>
          <cell r="C32">
            <v>47</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23</v>
          </cell>
          <cell r="C35">
            <v>83488</v>
          </cell>
          <cell r="D35">
            <v>1347</v>
          </cell>
          <cell r="F35">
            <v>55</v>
          </cell>
          <cell r="H35">
            <v>13</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349</v>
          </cell>
          <cell r="C38">
            <v>1235</v>
          </cell>
          <cell r="D38">
            <v>51</v>
          </cell>
          <cell r="F38">
            <v>0</v>
          </cell>
          <cell r="H38">
            <v>0</v>
          </cell>
          <cell r="J38">
            <v>0</v>
          </cell>
        </row>
        <row r="43">
          <cell r="B43">
            <v>342.31299999999999</v>
          </cell>
          <cell r="C43">
            <v>0</v>
          </cell>
          <cell r="D43">
            <v>0</v>
          </cell>
          <cell r="E43">
            <v>6.3739999999999997</v>
          </cell>
          <cell r="F43">
            <v>251.70500000000001</v>
          </cell>
          <cell r="G43">
            <v>67.468999999999994</v>
          </cell>
          <cell r="H43">
            <v>273.27100000000002</v>
          </cell>
          <cell r="I43">
            <v>704.09500000000003</v>
          </cell>
          <cell r="J43">
            <v>424.25599999999997</v>
          </cell>
          <cell r="K43">
            <v>134.166</v>
          </cell>
        </row>
        <row r="44">
          <cell r="B44">
            <v>3893</v>
          </cell>
          <cell r="C44">
            <v>21</v>
          </cell>
          <cell r="D44">
            <v>21</v>
          </cell>
          <cell r="E44">
            <v>30</v>
          </cell>
          <cell r="F44">
            <v>6908</v>
          </cell>
          <cell r="G44">
            <v>7297</v>
          </cell>
          <cell r="H44">
            <v>15133</v>
          </cell>
          <cell r="I44">
            <v>30734</v>
          </cell>
          <cell r="J44">
            <v>19403</v>
          </cell>
          <cell r="K44">
            <v>7899</v>
          </cell>
        </row>
        <row r="49">
          <cell r="E49">
            <v>1</v>
          </cell>
          <cell r="G49">
            <v>0</v>
          </cell>
          <cell r="I49">
            <v>1</v>
          </cell>
          <cell r="K49">
            <v>0</v>
          </cell>
        </row>
        <row r="50">
          <cell r="E50">
            <v>1</v>
          </cell>
          <cell r="G50">
            <v>1</v>
          </cell>
          <cell r="I50">
            <v>2</v>
          </cell>
          <cell r="K50">
            <v>1</v>
          </cell>
        </row>
        <row r="51">
          <cell r="E51">
            <v>21</v>
          </cell>
          <cell r="G51">
            <v>21</v>
          </cell>
          <cell r="I51">
            <v>89</v>
          </cell>
          <cell r="K51">
            <v>80</v>
          </cell>
        </row>
        <row r="52">
          <cell r="E52">
            <v>0</v>
          </cell>
          <cell r="G52">
            <v>0</v>
          </cell>
          <cell r="I52">
            <v>7</v>
          </cell>
          <cell r="K52">
            <v>5</v>
          </cell>
        </row>
        <row r="53">
          <cell r="E53">
            <v>5</v>
          </cell>
          <cell r="G53">
            <v>2</v>
          </cell>
          <cell r="I53">
            <v>6</v>
          </cell>
          <cell r="K53">
            <v>2</v>
          </cell>
        </row>
        <row r="54">
          <cell r="E54">
            <v>7</v>
          </cell>
          <cell r="G54">
            <v>1</v>
          </cell>
          <cell r="I54">
            <v>131</v>
          </cell>
          <cell r="K54">
            <v>4</v>
          </cell>
        </row>
        <row r="55">
          <cell r="E55">
            <v>0</v>
          </cell>
          <cell r="G55">
            <v>0</v>
          </cell>
          <cell r="I55">
            <v>2</v>
          </cell>
          <cell r="K55">
            <v>0</v>
          </cell>
        </row>
        <row r="56">
          <cell r="E56">
            <v>0</v>
          </cell>
          <cell r="G56">
            <v>0</v>
          </cell>
          <cell r="I56">
            <v>10</v>
          </cell>
          <cell r="K56">
            <v>2</v>
          </cell>
        </row>
        <row r="57">
          <cell r="G57">
            <v>11</v>
          </cell>
        </row>
        <row r="60">
          <cell r="D60">
            <v>109</v>
          </cell>
          <cell r="L60">
            <v>1394</v>
          </cell>
        </row>
        <row r="61">
          <cell r="D61">
            <v>50883</v>
          </cell>
          <cell r="L61">
            <v>21822</v>
          </cell>
        </row>
        <row r="64">
          <cell r="D64">
            <v>4</v>
          </cell>
        </row>
        <row r="78">
          <cell r="B78">
            <v>0</v>
          </cell>
          <cell r="C78">
            <v>0</v>
          </cell>
          <cell r="D78">
            <v>0</v>
          </cell>
          <cell r="E78">
            <v>94.978409090909096</v>
          </cell>
          <cell r="F78">
            <v>0</v>
          </cell>
          <cell r="G78">
            <v>0.9435606060606061</v>
          </cell>
          <cell r="H78">
            <v>0</v>
          </cell>
          <cell r="I78">
            <v>1704.9537878787878</v>
          </cell>
          <cell r="J78">
            <v>32.823863636363633</v>
          </cell>
        </row>
        <row r="82">
          <cell r="B82">
            <v>6.0227272727272727E-2</v>
          </cell>
          <cell r="C82">
            <v>89.176515151515147</v>
          </cell>
          <cell r="D82">
            <v>5.2799242424242427</v>
          </cell>
          <cell r="F82">
            <v>0.40151515151515149</v>
          </cell>
          <cell r="H82">
            <v>6.0227272727272727E-2</v>
          </cell>
          <cell r="J82">
            <v>0</v>
          </cell>
        </row>
        <row r="83">
          <cell r="B83">
            <v>0</v>
          </cell>
          <cell r="C83">
            <v>0</v>
          </cell>
          <cell r="D83">
            <v>0</v>
          </cell>
          <cell r="F83">
            <v>0</v>
          </cell>
          <cell r="H83">
            <v>0</v>
          </cell>
          <cell r="J83">
            <v>0</v>
          </cell>
        </row>
        <row r="84">
          <cell r="B84">
            <v>0</v>
          </cell>
          <cell r="C84">
            <v>0.9435606060606061</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0.46174242424242423</v>
          </cell>
          <cell r="C87">
            <v>1676.0848484848484</v>
          </cell>
          <cell r="D87">
            <v>27.042045454545455</v>
          </cell>
          <cell r="F87">
            <v>1.1041666666666667</v>
          </cell>
          <cell r="H87">
            <v>0.26098484848484849</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7.0064393939393943</v>
          </cell>
          <cell r="C90">
            <v>24.793560606060606</v>
          </cell>
          <cell r="D90">
            <v>1.0238636363636364</v>
          </cell>
          <cell r="F90">
            <v>0</v>
          </cell>
          <cell r="H90">
            <v>0</v>
          </cell>
          <cell r="J90">
            <v>0</v>
          </cell>
        </row>
        <row r="95">
          <cell r="B95">
            <v>78.154924242424244</v>
          </cell>
          <cell r="C95">
            <v>0.42159090909090907</v>
          </cell>
          <cell r="D95">
            <v>0.42159090909090907</v>
          </cell>
          <cell r="E95">
            <v>0.60227272727272729</v>
          </cell>
          <cell r="F95">
            <v>138.68333333333334</v>
          </cell>
          <cell r="G95">
            <v>146.49280303030304</v>
          </cell>
          <cell r="H95">
            <v>303.8064393939394</v>
          </cell>
          <cell r="I95">
            <v>617.00833333333333</v>
          </cell>
          <cell r="J95">
            <v>389.52992424242422</v>
          </cell>
          <cell r="K95">
            <v>158.5784090909091</v>
          </cell>
        </row>
      </sheetData>
      <sheetData sheetId="5">
        <row r="12">
          <cell r="B12"/>
          <cell r="C12">
            <v>0</v>
          </cell>
          <cell r="D12">
            <v>0</v>
          </cell>
          <cell r="E12">
            <v>115.5</v>
          </cell>
          <cell r="F12">
            <v>0</v>
          </cell>
          <cell r="G12">
            <v>0</v>
          </cell>
          <cell r="H12">
            <v>0</v>
          </cell>
          <cell r="I12">
            <v>533.9</v>
          </cell>
          <cell r="J12">
            <v>0</v>
          </cell>
        </row>
        <row r="13">
          <cell r="B13">
            <v>0</v>
          </cell>
          <cell r="C13">
            <v>0</v>
          </cell>
          <cell r="D13">
            <v>0</v>
          </cell>
          <cell r="E13">
            <v>1329</v>
          </cell>
          <cell r="F13">
            <v>0</v>
          </cell>
          <cell r="G13">
            <v>0</v>
          </cell>
          <cell r="H13">
            <v>0</v>
          </cell>
          <cell r="I13">
            <v>14506</v>
          </cell>
          <cell r="J13">
            <v>0</v>
          </cell>
        </row>
        <row r="17">
          <cell r="B17">
            <v>0</v>
          </cell>
          <cell r="C17">
            <v>42.9</v>
          </cell>
          <cell r="D17">
            <v>47.7</v>
          </cell>
          <cell r="F17">
            <v>24.9</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387.7</v>
          </cell>
          <cell r="D22">
            <v>137.80000000000001</v>
          </cell>
          <cell r="F22">
            <v>8.4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1305</v>
          </cell>
          <cell r="D30">
            <v>20</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14311</v>
          </cell>
          <cell r="D35">
            <v>180</v>
          </cell>
          <cell r="F35">
            <v>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50.9</v>
          </cell>
          <cell r="G43">
            <v>14.3</v>
          </cell>
          <cell r="H43">
            <v>37.4</v>
          </cell>
          <cell r="I43">
            <v>336.8</v>
          </cell>
          <cell r="J43">
            <v>166.8</v>
          </cell>
          <cell r="K43">
            <v>43.2</v>
          </cell>
        </row>
        <row r="44">
          <cell r="B44">
            <v>0</v>
          </cell>
          <cell r="C44">
            <v>0</v>
          </cell>
          <cell r="D44">
            <v>0</v>
          </cell>
          <cell r="E44">
            <v>0</v>
          </cell>
          <cell r="F44">
            <v>1916</v>
          </cell>
          <cell r="G44">
            <v>1090</v>
          </cell>
          <cell r="H44">
            <v>1420</v>
          </cell>
          <cell r="I44">
            <v>6391</v>
          </cell>
          <cell r="J44">
            <v>3916</v>
          </cell>
          <cell r="K44">
            <v>1102</v>
          </cell>
        </row>
        <row r="49">
          <cell r="E49">
            <v>0</v>
          </cell>
          <cell r="G49">
            <v>0</v>
          </cell>
          <cell r="I49">
            <v>0</v>
          </cell>
          <cell r="K49">
            <v>0</v>
          </cell>
        </row>
        <row r="50">
          <cell r="E50">
            <v>0</v>
          </cell>
          <cell r="G50">
            <v>0</v>
          </cell>
          <cell r="I50">
            <v>0</v>
          </cell>
          <cell r="K50">
            <v>0</v>
          </cell>
        </row>
        <row r="51">
          <cell r="E51">
            <v>2</v>
          </cell>
          <cell r="G51">
            <v>2</v>
          </cell>
          <cell r="I51">
            <v>19</v>
          </cell>
          <cell r="K51">
            <v>17</v>
          </cell>
        </row>
        <row r="52">
          <cell r="E52">
            <v>0</v>
          </cell>
          <cell r="G52">
            <v>0</v>
          </cell>
          <cell r="I52">
            <v>12</v>
          </cell>
          <cell r="K52">
            <v>0</v>
          </cell>
        </row>
        <row r="53">
          <cell r="E53">
            <v>0</v>
          </cell>
          <cell r="G53">
            <v>0</v>
          </cell>
          <cell r="I53">
            <v>23</v>
          </cell>
          <cell r="K53">
            <v>0</v>
          </cell>
        </row>
        <row r="54">
          <cell r="E54">
            <v>0</v>
          </cell>
          <cell r="G54">
            <v>0</v>
          </cell>
          <cell r="I54">
            <v>55</v>
          </cell>
          <cell r="K54">
            <v>0</v>
          </cell>
        </row>
        <row r="55">
          <cell r="E55">
            <v>0</v>
          </cell>
          <cell r="G55">
            <v>0</v>
          </cell>
          <cell r="I55">
            <v>0</v>
          </cell>
          <cell r="K55">
            <v>0</v>
          </cell>
        </row>
        <row r="56">
          <cell r="E56">
            <v>0</v>
          </cell>
          <cell r="G56">
            <v>0</v>
          </cell>
          <cell r="I56">
            <v>0</v>
          </cell>
          <cell r="K56">
            <v>0</v>
          </cell>
        </row>
        <row r="57">
          <cell r="G57">
            <v>0</v>
          </cell>
        </row>
        <row r="60">
          <cell r="D60">
            <v>22</v>
          </cell>
          <cell r="L60">
            <v>233</v>
          </cell>
        </row>
        <row r="61">
          <cell r="D61">
            <v>8445</v>
          </cell>
          <cell r="L61">
            <v>1033</v>
          </cell>
        </row>
        <row r="64">
          <cell r="D64">
            <v>0</v>
          </cell>
        </row>
        <row r="78">
          <cell r="B78">
            <v>0</v>
          </cell>
          <cell r="C78">
            <v>0</v>
          </cell>
          <cell r="D78">
            <v>0</v>
          </cell>
          <cell r="E78">
            <v>34.735227272727272</v>
          </cell>
          <cell r="F78">
            <v>0</v>
          </cell>
          <cell r="G78">
            <v>0</v>
          </cell>
          <cell r="H78">
            <v>0</v>
          </cell>
          <cell r="I78">
            <v>379.1340909090909</v>
          </cell>
          <cell r="J78">
            <v>0</v>
          </cell>
        </row>
        <row r="82">
          <cell r="B82">
            <v>0</v>
          </cell>
          <cell r="C82">
            <v>34.107954545454547</v>
          </cell>
          <cell r="D82">
            <v>0.52272727272727271</v>
          </cell>
          <cell r="F82">
            <v>0.10454545454545454</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374.03750000000002</v>
          </cell>
          <cell r="D87">
            <v>4.7045454545454541</v>
          </cell>
          <cell r="F87">
            <v>0.39204545454545453</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50.077272727272728</v>
          </cell>
          <cell r="G95">
            <v>28.488636363636363</v>
          </cell>
          <cell r="H95">
            <v>37.113636363636367</v>
          </cell>
          <cell r="I95">
            <v>167.03749999999999</v>
          </cell>
          <cell r="J95">
            <v>102.35</v>
          </cell>
          <cell r="K95">
            <v>28.802272727272726</v>
          </cell>
        </row>
      </sheetData>
      <sheetData sheetId="6">
        <row r="12">
          <cell r="B12">
            <v>0</v>
          </cell>
          <cell r="C12">
            <v>0</v>
          </cell>
          <cell r="D12">
            <v>0</v>
          </cell>
          <cell r="E12">
            <v>90</v>
          </cell>
          <cell r="F12">
            <v>0</v>
          </cell>
          <cell r="G12">
            <v>0</v>
          </cell>
          <cell r="H12">
            <v>0</v>
          </cell>
          <cell r="I12">
            <v>199</v>
          </cell>
          <cell r="J12">
            <v>0</v>
          </cell>
          <cell r="K12"/>
        </row>
        <row r="13">
          <cell r="B13">
            <v>0</v>
          </cell>
          <cell r="C13">
            <v>0</v>
          </cell>
          <cell r="D13">
            <v>0</v>
          </cell>
          <cell r="E13">
            <v>1554</v>
          </cell>
          <cell r="F13">
            <v>0</v>
          </cell>
          <cell r="G13">
            <v>0</v>
          </cell>
          <cell r="H13">
            <v>0</v>
          </cell>
          <cell r="I13">
            <v>10396</v>
          </cell>
          <cell r="J13">
            <v>0</v>
          </cell>
          <cell r="K13"/>
        </row>
        <row r="17">
          <cell r="B17">
            <v>0</v>
          </cell>
          <cell r="C17">
            <v>37</v>
          </cell>
          <cell r="D17">
            <v>26</v>
          </cell>
          <cell r="E17"/>
          <cell r="F17">
            <v>16</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143</v>
          </cell>
          <cell r="D22">
            <v>47</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1510</v>
          </cell>
          <cell r="D30">
            <v>34</v>
          </cell>
          <cell r="E30"/>
          <cell r="F30">
            <v>5</v>
          </cell>
          <cell r="G30"/>
          <cell r="H30">
            <v>5</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10261</v>
          </cell>
          <cell r="D35">
            <v>132</v>
          </cell>
          <cell r="E35"/>
          <cell r="F35">
            <v>3</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14</v>
          </cell>
          <cell r="F43">
            <v>48</v>
          </cell>
          <cell r="G43">
            <v>33</v>
          </cell>
          <cell r="H43">
            <v>22</v>
          </cell>
          <cell r="I43">
            <v>147</v>
          </cell>
          <cell r="J43">
            <v>20</v>
          </cell>
          <cell r="K43">
            <v>5</v>
          </cell>
        </row>
        <row r="44">
          <cell r="B44">
            <v>58</v>
          </cell>
          <cell r="C44">
            <v>0</v>
          </cell>
          <cell r="D44">
            <v>0</v>
          </cell>
          <cell r="E44">
            <v>4</v>
          </cell>
          <cell r="F44">
            <v>1570</v>
          </cell>
          <cell r="G44">
            <v>3108</v>
          </cell>
          <cell r="H44">
            <v>2215</v>
          </cell>
          <cell r="I44">
            <v>2795</v>
          </cell>
          <cell r="J44">
            <v>1572</v>
          </cell>
          <cell r="K44">
            <v>628</v>
          </cell>
        </row>
        <row r="49">
          <cell r="E49">
            <v>0</v>
          </cell>
          <cell r="F49"/>
          <cell r="G49">
            <v>0</v>
          </cell>
          <cell r="H49"/>
          <cell r="I49">
            <v>1</v>
          </cell>
          <cell r="J49"/>
          <cell r="K49">
            <v>1</v>
          </cell>
          <cell r="L49"/>
        </row>
        <row r="50">
          <cell r="E50">
            <v>1</v>
          </cell>
          <cell r="F50"/>
          <cell r="G50">
            <v>1</v>
          </cell>
          <cell r="H50"/>
          <cell r="I50">
            <v>0</v>
          </cell>
          <cell r="J50"/>
          <cell r="K50">
            <v>0</v>
          </cell>
          <cell r="L50"/>
        </row>
        <row r="51">
          <cell r="E51">
            <v>6</v>
          </cell>
          <cell r="F51"/>
          <cell r="G51">
            <v>6</v>
          </cell>
          <cell r="H51"/>
          <cell r="I51">
            <v>19</v>
          </cell>
          <cell r="J51"/>
          <cell r="K51">
            <v>19</v>
          </cell>
          <cell r="L51"/>
        </row>
        <row r="52">
          <cell r="E52">
            <v>0</v>
          </cell>
          <cell r="F52"/>
          <cell r="G52">
            <v>0</v>
          </cell>
          <cell r="H52"/>
          <cell r="I52">
            <v>0</v>
          </cell>
          <cell r="J52"/>
          <cell r="K52">
            <v>0</v>
          </cell>
          <cell r="L52"/>
        </row>
        <row r="53">
          <cell r="E53">
            <v>1</v>
          </cell>
          <cell r="F53"/>
          <cell r="G53">
            <v>1</v>
          </cell>
          <cell r="H53"/>
          <cell r="I53">
            <v>0</v>
          </cell>
          <cell r="J53"/>
          <cell r="K53">
            <v>0</v>
          </cell>
          <cell r="L53"/>
        </row>
        <row r="54">
          <cell r="E54">
            <v>0</v>
          </cell>
          <cell r="F54"/>
          <cell r="G54">
            <v>0</v>
          </cell>
          <cell r="H54"/>
          <cell r="I54">
            <v>2</v>
          </cell>
          <cell r="J54"/>
          <cell r="K54">
            <v>2</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25</v>
          </cell>
          <cell r="L60">
            <v>83</v>
          </cell>
        </row>
        <row r="61">
          <cell r="D61">
            <v>3395</v>
          </cell>
          <cell r="L61">
            <v>501</v>
          </cell>
        </row>
        <row r="64">
          <cell r="D64">
            <v>0</v>
          </cell>
        </row>
        <row r="65">
          <cell r="D65"/>
        </row>
        <row r="78">
          <cell r="B78">
            <v>0</v>
          </cell>
          <cell r="C78">
            <v>0</v>
          </cell>
          <cell r="D78">
            <v>0</v>
          </cell>
          <cell r="E78">
            <v>30.90340909090909</v>
          </cell>
          <cell r="F78">
            <v>0</v>
          </cell>
          <cell r="G78">
            <v>0</v>
          </cell>
          <cell r="H78">
            <v>0</v>
          </cell>
          <cell r="I78">
            <v>206.73863636363637</v>
          </cell>
          <cell r="J78">
            <v>0</v>
          </cell>
          <cell r="K78"/>
        </row>
        <row r="82">
          <cell r="B82">
            <v>0</v>
          </cell>
          <cell r="C82">
            <v>30.02840909090909</v>
          </cell>
          <cell r="D82">
            <v>0.67613636363636365</v>
          </cell>
          <cell r="E82"/>
          <cell r="F82">
            <v>9.9431818181818177E-2</v>
          </cell>
          <cell r="G82"/>
          <cell r="H82">
            <v>9.9431818181818177E-2</v>
          </cell>
          <cell r="I82"/>
          <cell r="J82">
            <v>0</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204.05397727272728</v>
          </cell>
          <cell r="D87">
            <v>2.625</v>
          </cell>
          <cell r="E87"/>
          <cell r="F87">
            <v>5.9659090909090912E-2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1.1534090909090908</v>
          </cell>
          <cell r="C95">
            <v>0</v>
          </cell>
          <cell r="D95">
            <v>0</v>
          </cell>
          <cell r="E95">
            <v>7.9545454545454544E-2</v>
          </cell>
          <cell r="F95">
            <v>31.22159090909091</v>
          </cell>
          <cell r="G95">
            <v>61.80681818181818</v>
          </cell>
          <cell r="H95">
            <v>44.048295454545453</v>
          </cell>
          <cell r="I95">
            <v>55.582386363636367</v>
          </cell>
          <cell r="J95">
            <v>31.261363636363637</v>
          </cell>
          <cell r="K95">
            <v>12.488636363636363</v>
          </cell>
        </row>
      </sheetData>
      <sheetData sheetId="7">
        <row r="12">
          <cell r="B12">
            <v>0</v>
          </cell>
          <cell r="C12">
            <v>0</v>
          </cell>
          <cell r="D12">
            <v>0</v>
          </cell>
          <cell r="E12">
            <v>14</v>
          </cell>
          <cell r="F12">
            <v>0</v>
          </cell>
          <cell r="G12">
            <v>0</v>
          </cell>
          <cell r="H12">
            <v>0</v>
          </cell>
          <cell r="I12">
            <v>246</v>
          </cell>
          <cell r="J12">
            <v>0</v>
          </cell>
          <cell r="K12"/>
        </row>
        <row r="13">
          <cell r="B13">
            <v>0</v>
          </cell>
          <cell r="C13">
            <v>0</v>
          </cell>
          <cell r="D13">
            <v>0</v>
          </cell>
          <cell r="E13">
            <v>346</v>
          </cell>
          <cell r="F13">
            <v>0</v>
          </cell>
          <cell r="G13">
            <v>0</v>
          </cell>
          <cell r="H13">
            <v>0</v>
          </cell>
          <cell r="I13">
            <v>4730</v>
          </cell>
          <cell r="J13">
            <v>0</v>
          </cell>
          <cell r="K13"/>
        </row>
        <row r="17">
          <cell r="B17">
            <v>0</v>
          </cell>
          <cell r="C17">
            <v>7</v>
          </cell>
          <cell r="D17">
            <v>6</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166</v>
          </cell>
          <cell r="D22">
            <v>79</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345</v>
          </cell>
          <cell r="D30">
            <v>0</v>
          </cell>
          <cell r="E30"/>
          <cell r="F30">
            <v>1</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4684</v>
          </cell>
          <cell r="D35">
            <v>41</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15</v>
          </cell>
          <cell r="G43">
            <v>4</v>
          </cell>
          <cell r="H43">
            <v>20</v>
          </cell>
          <cell r="I43">
            <v>99</v>
          </cell>
          <cell r="J43">
            <v>102</v>
          </cell>
          <cell r="K43">
            <v>20</v>
          </cell>
        </row>
        <row r="44">
          <cell r="B44">
            <v>0</v>
          </cell>
          <cell r="C44">
            <v>0</v>
          </cell>
          <cell r="D44">
            <v>0</v>
          </cell>
          <cell r="E44">
            <v>0</v>
          </cell>
          <cell r="F44">
            <v>407</v>
          </cell>
          <cell r="G44">
            <v>486</v>
          </cell>
          <cell r="H44">
            <v>635</v>
          </cell>
          <cell r="I44">
            <v>1137</v>
          </cell>
          <cell r="J44">
            <v>1801</v>
          </cell>
          <cell r="K44">
            <v>610</v>
          </cell>
        </row>
        <row r="49">
          <cell r="E49">
            <v>0</v>
          </cell>
          <cell r="F49"/>
          <cell r="G49">
            <v>0</v>
          </cell>
          <cell r="H49"/>
          <cell r="I49">
            <v>0</v>
          </cell>
          <cell r="J49"/>
          <cell r="K49">
            <v>0</v>
          </cell>
          <cell r="L49"/>
        </row>
        <row r="50">
          <cell r="E50">
            <v>0</v>
          </cell>
          <cell r="F50"/>
          <cell r="G50">
            <v>0</v>
          </cell>
          <cell r="H50"/>
          <cell r="I50">
            <v>0</v>
          </cell>
          <cell r="J50"/>
          <cell r="K50">
            <v>0</v>
          </cell>
          <cell r="L50"/>
        </row>
        <row r="51">
          <cell r="E51">
            <v>1</v>
          </cell>
          <cell r="F51"/>
          <cell r="G51">
            <v>1</v>
          </cell>
          <cell r="H51"/>
          <cell r="I51">
            <v>3</v>
          </cell>
          <cell r="J51"/>
          <cell r="K51">
            <v>3</v>
          </cell>
          <cell r="L51"/>
        </row>
        <row r="52">
          <cell r="E52">
            <v>0</v>
          </cell>
          <cell r="F52"/>
          <cell r="G52">
            <v>0</v>
          </cell>
          <cell r="H52"/>
          <cell r="I52">
            <v>0</v>
          </cell>
          <cell r="J52"/>
          <cell r="K52">
            <v>0</v>
          </cell>
          <cell r="L52"/>
        </row>
        <row r="53">
          <cell r="E53">
            <v>0</v>
          </cell>
          <cell r="F53"/>
          <cell r="G53">
            <v>0</v>
          </cell>
          <cell r="H53"/>
          <cell r="I53">
            <v>0</v>
          </cell>
          <cell r="J53"/>
          <cell r="K53">
            <v>0</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1</v>
          </cell>
          <cell r="H57"/>
          <cell r="I57"/>
          <cell r="J57"/>
          <cell r="K57"/>
          <cell r="L57"/>
        </row>
        <row r="60">
          <cell r="D60">
            <v>4</v>
          </cell>
          <cell r="L60">
            <v>66</v>
          </cell>
        </row>
        <row r="61">
          <cell r="D61">
            <v>1452</v>
          </cell>
          <cell r="L61">
            <v>779</v>
          </cell>
        </row>
        <row r="64">
          <cell r="D64">
            <v>0</v>
          </cell>
        </row>
        <row r="65">
          <cell r="D65"/>
        </row>
        <row r="78">
          <cell r="B78">
            <v>0</v>
          </cell>
          <cell r="C78">
            <v>0</v>
          </cell>
          <cell r="D78">
            <v>0</v>
          </cell>
          <cell r="E78">
            <v>6.5530303030303028</v>
          </cell>
          <cell r="F78">
            <v>0</v>
          </cell>
          <cell r="G78">
            <v>0</v>
          </cell>
          <cell r="H78">
            <v>0</v>
          </cell>
          <cell r="I78">
            <v>89.583333333333329</v>
          </cell>
          <cell r="J78">
            <v>0</v>
          </cell>
          <cell r="K78"/>
        </row>
        <row r="82">
          <cell r="B82">
            <v>0</v>
          </cell>
          <cell r="C82">
            <v>6.5340909090909092</v>
          </cell>
          <cell r="D82">
            <v>0</v>
          </cell>
          <cell r="E82"/>
          <cell r="F82">
            <v>1.893939393939394E-2</v>
          </cell>
          <cell r="G82"/>
          <cell r="H82">
            <v>0</v>
          </cell>
          <cell r="I82"/>
          <cell r="J82">
            <v>0</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88.712121212121218</v>
          </cell>
          <cell r="D87">
            <v>0.77651515151515149</v>
          </cell>
          <cell r="E87"/>
          <cell r="F87">
            <v>9.4696969696969696E-2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0</v>
          </cell>
          <cell r="F95">
            <v>7.708333333333333</v>
          </cell>
          <cell r="G95">
            <v>9.204545454545455</v>
          </cell>
          <cell r="H95">
            <v>12.026515151515152</v>
          </cell>
          <cell r="I95">
            <v>21.53409090909091</v>
          </cell>
          <cell r="J95">
            <v>34.109848484848484</v>
          </cell>
          <cell r="K95">
            <v>11.553030303030303</v>
          </cell>
        </row>
      </sheetData>
      <sheetData sheetId="8">
        <row r="12">
          <cell r="B12">
            <v>0</v>
          </cell>
          <cell r="C12">
            <v>0</v>
          </cell>
          <cell r="D12">
            <v>0</v>
          </cell>
          <cell r="E12">
            <v>43.098999999999997</v>
          </cell>
          <cell r="F12">
            <v>0</v>
          </cell>
          <cell r="G12">
            <v>0</v>
          </cell>
          <cell r="H12">
            <v>0</v>
          </cell>
          <cell r="I12">
            <v>165.39699999999999</v>
          </cell>
          <cell r="J12">
            <v>0</v>
          </cell>
        </row>
        <row r="13">
          <cell r="B13">
            <v>0</v>
          </cell>
          <cell r="C13">
            <v>0</v>
          </cell>
          <cell r="D13">
            <v>0</v>
          </cell>
          <cell r="E13">
            <v>1361</v>
          </cell>
          <cell r="F13">
            <v>0</v>
          </cell>
          <cell r="G13">
            <v>0</v>
          </cell>
          <cell r="H13">
            <v>0</v>
          </cell>
          <cell r="I13">
            <v>6112</v>
          </cell>
          <cell r="J13">
            <v>0</v>
          </cell>
        </row>
        <row r="17">
          <cell r="B17">
            <v>0</v>
          </cell>
          <cell r="C17">
            <v>27.431999999999999</v>
          </cell>
          <cell r="D17">
            <v>10.823</v>
          </cell>
          <cell r="F17">
            <v>4.8440000000000003</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133.75</v>
          </cell>
          <cell r="D22">
            <v>29.907</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1350</v>
          </cell>
          <cell r="D30">
            <v>9</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6047</v>
          </cell>
          <cell r="D35">
            <v>64</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42.305</v>
          </cell>
          <cell r="G43">
            <v>14.173</v>
          </cell>
          <cell r="H43">
            <v>13.262</v>
          </cell>
          <cell r="I43">
            <v>45.258000000000003</v>
          </cell>
          <cell r="J43">
            <v>76.998999999999995</v>
          </cell>
          <cell r="K43">
            <v>16.498999999999999</v>
          </cell>
        </row>
        <row r="44">
          <cell r="B44">
            <v>0</v>
          </cell>
          <cell r="C44">
            <v>0</v>
          </cell>
          <cell r="D44">
            <v>0</v>
          </cell>
          <cell r="E44">
            <v>0</v>
          </cell>
          <cell r="F44">
            <v>1059</v>
          </cell>
          <cell r="G44">
            <v>1214</v>
          </cell>
          <cell r="H44">
            <v>1378</v>
          </cell>
          <cell r="I44">
            <v>1506</v>
          </cell>
          <cell r="J44">
            <v>1838</v>
          </cell>
          <cell r="K44">
            <v>478</v>
          </cell>
        </row>
        <row r="49">
          <cell r="E49">
            <v>0</v>
          </cell>
          <cell r="G49">
            <v>0</v>
          </cell>
          <cell r="I49">
            <v>0</v>
          </cell>
          <cell r="K49">
            <v>0</v>
          </cell>
        </row>
        <row r="50">
          <cell r="E50">
            <v>1</v>
          </cell>
          <cell r="G50">
            <v>0</v>
          </cell>
          <cell r="I50">
            <v>4</v>
          </cell>
          <cell r="K50">
            <v>0</v>
          </cell>
        </row>
        <row r="51">
          <cell r="E51">
            <v>1</v>
          </cell>
          <cell r="G51">
            <v>1</v>
          </cell>
          <cell r="I51">
            <v>3</v>
          </cell>
          <cell r="K51">
            <v>3</v>
          </cell>
        </row>
        <row r="52">
          <cell r="E52">
            <v>0</v>
          </cell>
          <cell r="G52">
            <v>0</v>
          </cell>
          <cell r="I52">
            <v>0</v>
          </cell>
          <cell r="K52">
            <v>0</v>
          </cell>
        </row>
        <row r="53">
          <cell r="E53">
            <v>2</v>
          </cell>
          <cell r="G53">
            <v>0</v>
          </cell>
          <cell r="I53">
            <v>3</v>
          </cell>
          <cell r="K53">
            <v>0</v>
          </cell>
        </row>
        <row r="54">
          <cell r="E54">
            <v>0</v>
          </cell>
          <cell r="G54">
            <v>0</v>
          </cell>
          <cell r="I54">
            <v>0</v>
          </cell>
          <cell r="K54">
            <v>0</v>
          </cell>
        </row>
        <row r="55">
          <cell r="E55">
            <v>0</v>
          </cell>
          <cell r="G55">
            <v>0</v>
          </cell>
          <cell r="I55">
            <v>1</v>
          </cell>
          <cell r="K55">
            <v>0</v>
          </cell>
        </row>
        <row r="56">
          <cell r="E56">
            <v>0</v>
          </cell>
          <cell r="G56">
            <v>0</v>
          </cell>
          <cell r="I56">
            <v>0</v>
          </cell>
          <cell r="K56">
            <v>0</v>
          </cell>
        </row>
        <row r="57">
          <cell r="G57">
            <v>0</v>
          </cell>
        </row>
        <row r="60">
          <cell r="D60">
            <v>4</v>
          </cell>
          <cell r="L60">
            <v>134</v>
          </cell>
        </row>
        <row r="61">
          <cell r="D61">
            <v>2800</v>
          </cell>
          <cell r="L61">
            <v>413</v>
          </cell>
        </row>
        <row r="64">
          <cell r="D64">
            <v>0</v>
          </cell>
        </row>
        <row r="78">
          <cell r="B78">
            <v>0</v>
          </cell>
          <cell r="C78">
            <v>0</v>
          </cell>
          <cell r="D78">
            <v>0</v>
          </cell>
          <cell r="E78">
            <v>37.994583333333331</v>
          </cell>
          <cell r="F78">
            <v>0</v>
          </cell>
          <cell r="G78">
            <v>0</v>
          </cell>
          <cell r="H78">
            <v>0</v>
          </cell>
          <cell r="I78">
            <v>170.62666666666667</v>
          </cell>
          <cell r="J78">
            <v>0</v>
          </cell>
        </row>
        <row r="82">
          <cell r="B82">
            <v>0</v>
          </cell>
          <cell r="C82">
            <v>37.6875</v>
          </cell>
          <cell r="D82">
            <v>0.25125000000000003</v>
          </cell>
          <cell r="F82">
            <v>2.7916666666666666E-2</v>
          </cell>
          <cell r="H82">
            <v>2.7916666666666666E-2</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168.81208333333333</v>
          </cell>
          <cell r="D87">
            <v>1.7866666666666666</v>
          </cell>
          <cell r="F87">
            <v>2.7916666666666666E-2</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29.563750000000002</v>
          </cell>
          <cell r="G95">
            <v>33.890833333333333</v>
          </cell>
          <cell r="H95">
            <v>38.469166666666666</v>
          </cell>
          <cell r="I95">
            <v>42.042499999999997</v>
          </cell>
          <cell r="J95">
            <v>51.310833333333335</v>
          </cell>
          <cell r="K95">
            <v>13.344166666666666</v>
          </cell>
        </row>
      </sheetData>
      <sheetData sheetId="9">
        <row r="12">
          <cell r="B12">
            <v>0</v>
          </cell>
          <cell r="C12">
            <v>0</v>
          </cell>
          <cell r="D12">
            <v>0</v>
          </cell>
          <cell r="E12">
            <v>0</v>
          </cell>
          <cell r="F12">
            <v>0</v>
          </cell>
          <cell r="G12">
            <v>0</v>
          </cell>
          <cell r="H12">
            <v>0</v>
          </cell>
          <cell r="I12">
            <v>78</v>
          </cell>
          <cell r="J12">
            <v>0</v>
          </cell>
        </row>
        <row r="13">
          <cell r="B13">
            <v>0</v>
          </cell>
          <cell r="C13">
            <v>0</v>
          </cell>
          <cell r="D13">
            <v>0</v>
          </cell>
          <cell r="E13">
            <v>0</v>
          </cell>
          <cell r="F13">
            <v>0</v>
          </cell>
          <cell r="G13">
            <v>0</v>
          </cell>
          <cell r="H13">
            <v>0</v>
          </cell>
          <cell r="I13">
            <v>1523</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0</v>
          </cell>
          <cell r="D22">
            <v>57</v>
          </cell>
          <cell r="F22">
            <v>14</v>
          </cell>
          <cell r="H22">
            <v>7</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1523</v>
          </cell>
          <cell r="C35">
            <v>0</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4</v>
          </cell>
        </row>
        <row r="44">
          <cell r="B44">
            <v>0</v>
          </cell>
          <cell r="C44">
            <v>0</v>
          </cell>
          <cell r="D44">
            <v>0</v>
          </cell>
          <cell r="E44">
            <v>0</v>
          </cell>
          <cell r="F44">
            <v>0</v>
          </cell>
          <cell r="G44">
            <v>0</v>
          </cell>
          <cell r="H44">
            <v>0</v>
          </cell>
          <cell r="I44">
            <v>1187</v>
          </cell>
          <cell r="J44">
            <v>248</v>
          </cell>
          <cell r="K44">
            <v>88</v>
          </cell>
        </row>
        <row r="49">
          <cell r="E49">
            <v>0</v>
          </cell>
          <cell r="G49">
            <v>0</v>
          </cell>
          <cell r="I49">
            <v>0</v>
          </cell>
          <cell r="K49">
            <v>0</v>
          </cell>
        </row>
        <row r="50">
          <cell r="E50">
            <v>0</v>
          </cell>
          <cell r="G50">
            <v>0</v>
          </cell>
          <cell r="I50">
            <v>0</v>
          </cell>
          <cell r="K50">
            <v>1</v>
          </cell>
        </row>
        <row r="51">
          <cell r="E51">
            <v>0</v>
          </cell>
          <cell r="G51">
            <v>0</v>
          </cell>
          <cell r="I51">
            <v>0</v>
          </cell>
          <cell r="K51">
            <v>0</v>
          </cell>
        </row>
        <row r="52">
          <cell r="E52">
            <v>0</v>
          </cell>
          <cell r="G52">
            <v>0</v>
          </cell>
          <cell r="I52">
            <v>0</v>
          </cell>
          <cell r="K52">
            <v>1</v>
          </cell>
        </row>
        <row r="53">
          <cell r="E53">
            <v>0</v>
          </cell>
          <cell r="G53">
            <v>0</v>
          </cell>
          <cell r="I53">
            <v>0</v>
          </cell>
          <cell r="K53">
            <v>0</v>
          </cell>
        </row>
        <row r="54">
          <cell r="E54">
            <v>0</v>
          </cell>
          <cell r="G54">
            <v>0</v>
          </cell>
          <cell r="I54">
            <v>10</v>
          </cell>
          <cell r="K54">
            <v>0</v>
          </cell>
        </row>
        <row r="55">
          <cell r="E55">
            <v>0</v>
          </cell>
          <cell r="G55">
            <v>0</v>
          </cell>
          <cell r="I55">
            <v>0</v>
          </cell>
          <cell r="K55">
            <v>0</v>
          </cell>
        </row>
        <row r="56">
          <cell r="E56">
            <v>0</v>
          </cell>
          <cell r="G56">
            <v>0</v>
          </cell>
          <cell r="I56">
            <v>4</v>
          </cell>
          <cell r="K56">
            <v>0</v>
          </cell>
        </row>
        <row r="57">
          <cell r="G57">
            <v>0</v>
          </cell>
        </row>
        <row r="60">
          <cell r="D60">
            <v>0</v>
          </cell>
          <cell r="L60">
            <v>12</v>
          </cell>
        </row>
        <row r="61">
          <cell r="D61">
            <v>353</v>
          </cell>
          <cell r="L61">
            <v>127</v>
          </cell>
        </row>
        <row r="64">
          <cell r="D64">
            <v>0</v>
          </cell>
        </row>
        <row r="78">
          <cell r="B78">
            <v>0</v>
          </cell>
          <cell r="C78">
            <v>0</v>
          </cell>
          <cell r="D78">
            <v>0</v>
          </cell>
          <cell r="E78">
            <v>0</v>
          </cell>
          <cell r="F78">
            <v>0</v>
          </cell>
          <cell r="G78">
            <v>0</v>
          </cell>
          <cell r="H78">
            <v>0</v>
          </cell>
          <cell r="I78">
            <v>57.689393939393938</v>
          </cell>
          <cell r="J78">
            <v>0</v>
          </cell>
        </row>
        <row r="82">
          <cell r="B82">
            <v>0</v>
          </cell>
          <cell r="C82">
            <v>0</v>
          </cell>
          <cell r="D82">
            <v>0</v>
          </cell>
          <cell r="F82">
            <v>0</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57.689393939393938</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0</v>
          </cell>
          <cell r="G95">
            <v>0</v>
          </cell>
          <cell r="H95">
            <v>0</v>
          </cell>
          <cell r="I95">
            <v>44.962121212121211</v>
          </cell>
          <cell r="J95">
            <v>9.3939393939393945</v>
          </cell>
          <cell r="K95">
            <v>3.3333333333333335</v>
          </cell>
        </row>
      </sheetData>
      <sheetData sheetId="10"/>
      <sheetData sheetId="11">
        <row r="12">
          <cell r="B12">
            <v>0</v>
          </cell>
          <cell r="C12">
            <v>0</v>
          </cell>
          <cell r="D12">
            <v>0</v>
          </cell>
          <cell r="E12">
            <v>1040</v>
          </cell>
          <cell r="F12">
            <v>0</v>
          </cell>
          <cell r="G12">
            <v>0</v>
          </cell>
          <cell r="H12">
            <v>0</v>
          </cell>
          <cell r="I12">
            <v>1496</v>
          </cell>
          <cell r="J12">
            <v>0</v>
          </cell>
          <cell r="K12"/>
        </row>
        <row r="13">
          <cell r="B13">
            <v>0</v>
          </cell>
          <cell r="C13">
            <v>0</v>
          </cell>
          <cell r="D13">
            <v>0</v>
          </cell>
          <cell r="E13">
            <v>35801</v>
          </cell>
          <cell r="F13">
            <v>0</v>
          </cell>
          <cell r="G13">
            <v>0</v>
          </cell>
          <cell r="H13">
            <v>0</v>
          </cell>
          <cell r="I13">
            <v>83783</v>
          </cell>
          <cell r="J13">
            <v>0</v>
          </cell>
          <cell r="K13"/>
        </row>
        <row r="17">
          <cell r="B17">
            <v>0</v>
          </cell>
          <cell r="C17">
            <v>467</v>
          </cell>
          <cell r="D17">
            <v>295</v>
          </cell>
          <cell r="E17"/>
          <cell r="F17">
            <v>215</v>
          </cell>
          <cell r="G17"/>
          <cell r="H17">
            <v>60</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935</v>
          </cell>
          <cell r="D22">
            <v>476</v>
          </cell>
          <cell r="E22"/>
          <cell r="F22">
            <v>85</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27554</v>
          </cell>
          <cell r="D30">
            <v>8089</v>
          </cell>
          <cell r="E30"/>
          <cell r="F30">
            <v>137</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71969</v>
          </cell>
          <cell r="D35">
            <v>11782</v>
          </cell>
          <cell r="E35"/>
          <cell r="F35">
            <v>32</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v>
          </cell>
          <cell r="D43">
            <v>6</v>
          </cell>
          <cell r="E43">
            <v>76</v>
          </cell>
          <cell r="F43">
            <v>537</v>
          </cell>
          <cell r="G43">
            <v>451</v>
          </cell>
          <cell r="H43">
            <v>408</v>
          </cell>
          <cell r="I43">
            <v>464</v>
          </cell>
          <cell r="J43">
            <v>439</v>
          </cell>
          <cell r="K43">
            <v>154</v>
          </cell>
        </row>
        <row r="44">
          <cell r="B44">
            <v>0</v>
          </cell>
          <cell r="C44">
            <v>948</v>
          </cell>
          <cell r="D44">
            <v>220</v>
          </cell>
          <cell r="E44">
            <v>2661</v>
          </cell>
          <cell r="F44">
            <v>12921</v>
          </cell>
          <cell r="G44">
            <v>26564</v>
          </cell>
          <cell r="H44">
            <v>24498</v>
          </cell>
          <cell r="I44">
            <v>21745</v>
          </cell>
          <cell r="J44">
            <v>21697</v>
          </cell>
          <cell r="K44">
            <v>8330</v>
          </cell>
        </row>
        <row r="49">
          <cell r="E49">
            <v>2</v>
          </cell>
          <cell r="F49"/>
          <cell r="G49">
            <v>0</v>
          </cell>
          <cell r="H49"/>
          <cell r="I49">
            <v>2</v>
          </cell>
          <cell r="J49"/>
          <cell r="K49">
            <v>1</v>
          </cell>
          <cell r="L49"/>
        </row>
        <row r="50">
          <cell r="E50">
            <v>0</v>
          </cell>
          <cell r="F50"/>
          <cell r="G50">
            <v>0</v>
          </cell>
          <cell r="H50"/>
          <cell r="I50">
            <v>1</v>
          </cell>
          <cell r="J50"/>
          <cell r="K50">
            <v>1</v>
          </cell>
          <cell r="L50"/>
        </row>
        <row r="51">
          <cell r="E51">
            <v>16</v>
          </cell>
          <cell r="F51"/>
          <cell r="G51">
            <v>10</v>
          </cell>
          <cell r="H51"/>
          <cell r="I51">
            <v>55</v>
          </cell>
          <cell r="J51"/>
          <cell r="K51">
            <v>45</v>
          </cell>
          <cell r="L51"/>
        </row>
        <row r="52">
          <cell r="E52">
            <v>0</v>
          </cell>
          <cell r="F52"/>
          <cell r="G52">
            <v>0</v>
          </cell>
          <cell r="H52"/>
          <cell r="I52">
            <v>0</v>
          </cell>
          <cell r="J52"/>
          <cell r="K52">
            <v>0</v>
          </cell>
          <cell r="L52"/>
        </row>
        <row r="53">
          <cell r="E53">
            <v>0</v>
          </cell>
          <cell r="F53"/>
          <cell r="G53">
            <v>0</v>
          </cell>
          <cell r="H53"/>
          <cell r="I53">
            <v>1</v>
          </cell>
          <cell r="J53"/>
          <cell r="K53">
            <v>0</v>
          </cell>
          <cell r="L53"/>
        </row>
        <row r="54">
          <cell r="E54">
            <v>9</v>
          </cell>
          <cell r="F54"/>
          <cell r="G54">
            <v>1</v>
          </cell>
          <cell r="H54"/>
          <cell r="I54">
            <v>949</v>
          </cell>
          <cell r="J54"/>
          <cell r="K54">
            <v>5</v>
          </cell>
          <cell r="L54"/>
        </row>
        <row r="55">
          <cell r="E55">
            <v>0</v>
          </cell>
          <cell r="F55"/>
          <cell r="G55">
            <v>0</v>
          </cell>
          <cell r="H55"/>
          <cell r="I55">
            <v>0</v>
          </cell>
          <cell r="J55"/>
          <cell r="K55">
            <v>0</v>
          </cell>
          <cell r="L55"/>
        </row>
        <row r="56">
          <cell r="E56">
            <v>3</v>
          </cell>
          <cell r="F56"/>
          <cell r="G56">
            <v>0</v>
          </cell>
          <cell r="H56"/>
          <cell r="I56">
            <v>8</v>
          </cell>
          <cell r="J56"/>
          <cell r="K56">
            <v>1</v>
          </cell>
          <cell r="L56"/>
        </row>
        <row r="57">
          <cell r="G57">
            <v>0</v>
          </cell>
          <cell r="H57"/>
          <cell r="I57"/>
          <cell r="J57"/>
          <cell r="K57"/>
          <cell r="L57"/>
        </row>
        <row r="60">
          <cell r="D60">
            <v>67</v>
          </cell>
          <cell r="L60">
            <v>1192</v>
          </cell>
        </row>
        <row r="61">
          <cell r="D61">
            <v>66065</v>
          </cell>
          <cell r="L61">
            <v>8616</v>
          </cell>
        </row>
        <row r="64">
          <cell r="D64">
            <v>0</v>
          </cell>
        </row>
        <row r="65">
          <cell r="D65"/>
        </row>
        <row r="78">
          <cell r="B78">
            <v>0</v>
          </cell>
          <cell r="C78">
            <v>0</v>
          </cell>
          <cell r="D78">
            <v>0</v>
          </cell>
          <cell r="E78">
            <v>678.04924242424238</v>
          </cell>
          <cell r="F78">
            <v>0</v>
          </cell>
          <cell r="G78">
            <v>0</v>
          </cell>
          <cell r="H78">
            <v>0</v>
          </cell>
          <cell r="I78">
            <v>1586.7992424242425</v>
          </cell>
          <cell r="J78">
            <v>0</v>
          </cell>
          <cell r="K78"/>
        </row>
        <row r="82">
          <cell r="B82">
            <v>0</v>
          </cell>
          <cell r="C82">
            <v>521.85606060606062</v>
          </cell>
          <cell r="D82">
            <v>153.20075757575756</v>
          </cell>
          <cell r="E82"/>
          <cell r="F82">
            <v>2.5946969696969697</v>
          </cell>
          <cell r="G82"/>
          <cell r="H82">
            <v>0.37878787878787878</v>
          </cell>
          <cell r="I82"/>
          <cell r="J82">
            <v>1.893939393939394E-2</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1363.0492424242425</v>
          </cell>
          <cell r="D87">
            <v>223.14393939393941</v>
          </cell>
          <cell r="E87"/>
          <cell r="F87">
            <v>0.60606060606060608</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17.954545454545453</v>
          </cell>
          <cell r="D95">
            <v>4.166666666666667</v>
          </cell>
          <cell r="E95">
            <v>50.397727272727273</v>
          </cell>
          <cell r="F95">
            <v>244.71590909090909</v>
          </cell>
          <cell r="G95">
            <v>503.10606060606062</v>
          </cell>
          <cell r="H95">
            <v>463.97727272727275</v>
          </cell>
          <cell r="I95">
            <v>411.83712121212119</v>
          </cell>
          <cell r="J95">
            <v>410.92803030303031</v>
          </cell>
          <cell r="K95">
            <v>157.7651515151515</v>
          </cell>
        </row>
      </sheetData>
      <sheetData sheetId="12"/>
      <sheetData sheetId="13"/>
      <sheetData sheetId="14"/>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I Gas"/>
      <sheetName val="WEPCO"/>
      <sheetName val="WPSC"/>
      <sheetName val="Alliant"/>
      <sheetName val="NSP"/>
      <sheetName val="MWNG"/>
      <sheetName val="SWL&amp;P"/>
      <sheetName val="City Gas"/>
      <sheetName val="SCVNG"/>
      <sheetName val="Florence"/>
      <sheetName val="Viroqua"/>
      <sheetName val="MG&amp;E"/>
      <sheetName val="Ferrell"/>
      <sheetName val="Tru-Gas"/>
      <sheetName val="Totals"/>
    </sheetNames>
    <sheetDataSet>
      <sheetData sheetId="0">
        <row r="12">
          <cell r="B12">
            <v>0</v>
          </cell>
          <cell r="C12">
            <v>0</v>
          </cell>
          <cell r="D12">
            <v>0</v>
          </cell>
          <cell r="E12">
            <v>4712</v>
          </cell>
          <cell r="F12">
            <v>0</v>
          </cell>
          <cell r="G12">
            <v>2</v>
          </cell>
          <cell r="H12">
            <v>0</v>
          </cell>
          <cell r="I12">
            <v>6047</v>
          </cell>
          <cell r="J12">
            <v>32</v>
          </cell>
          <cell r="K12"/>
        </row>
        <row r="13">
          <cell r="B13">
            <v>0</v>
          </cell>
          <cell r="C13">
            <v>0</v>
          </cell>
          <cell r="D13">
            <v>0</v>
          </cell>
          <cell r="E13">
            <v>103430</v>
          </cell>
          <cell r="F13">
            <v>0</v>
          </cell>
          <cell r="G13">
            <v>17879</v>
          </cell>
          <cell r="H13">
            <v>0</v>
          </cell>
          <cell r="I13">
            <v>386467</v>
          </cell>
          <cell r="J13">
            <v>0</v>
          </cell>
          <cell r="K13"/>
        </row>
        <row r="17">
          <cell r="B17">
            <v>0</v>
          </cell>
          <cell r="C17">
            <v>2011</v>
          </cell>
          <cell r="D17">
            <v>1730</v>
          </cell>
          <cell r="E17"/>
          <cell r="F17">
            <v>757</v>
          </cell>
          <cell r="G17"/>
          <cell r="H17">
            <v>117</v>
          </cell>
          <cell r="I17"/>
          <cell r="J17">
            <v>97</v>
          </cell>
          <cell r="K17"/>
        </row>
        <row r="18">
          <cell r="B18">
            <v>0</v>
          </cell>
          <cell r="C18">
            <v>0</v>
          </cell>
          <cell r="D18">
            <v>0</v>
          </cell>
          <cell r="E18"/>
          <cell r="F18">
            <v>0</v>
          </cell>
          <cell r="G18"/>
          <cell r="H18">
            <v>0</v>
          </cell>
          <cell r="I18"/>
          <cell r="J18">
            <v>0</v>
          </cell>
          <cell r="K18"/>
        </row>
        <row r="19">
          <cell r="B19">
            <v>0</v>
          </cell>
          <cell r="C19">
            <v>2</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67</v>
          </cell>
          <cell r="D21">
            <v>0</v>
          </cell>
          <cell r="E21"/>
          <cell r="F21">
            <v>0</v>
          </cell>
          <cell r="G21"/>
          <cell r="H21">
            <v>0</v>
          </cell>
          <cell r="I21"/>
          <cell r="J21">
            <v>0</v>
          </cell>
          <cell r="K21"/>
        </row>
        <row r="22">
          <cell r="B22">
            <v>0</v>
          </cell>
          <cell r="C22">
            <v>3932</v>
          </cell>
          <cell r="D22">
            <v>1858</v>
          </cell>
          <cell r="E22"/>
          <cell r="F22">
            <v>190</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26</v>
          </cell>
          <cell r="D25">
            <v>6</v>
          </cell>
          <cell r="E25"/>
          <cell r="F25">
            <v>0</v>
          </cell>
          <cell r="G25"/>
          <cell r="H25">
            <v>0</v>
          </cell>
          <cell r="I25"/>
          <cell r="J25">
            <v>0</v>
          </cell>
          <cell r="K25"/>
        </row>
        <row r="30">
          <cell r="B30">
            <v>0</v>
          </cell>
          <cell r="C30">
            <v>92763</v>
          </cell>
          <cell r="D30">
            <v>9873</v>
          </cell>
          <cell r="E30"/>
          <cell r="F30">
            <v>695</v>
          </cell>
          <cell r="G30"/>
          <cell r="H30">
            <v>95</v>
          </cell>
          <cell r="I30"/>
          <cell r="J30">
            <v>4</v>
          </cell>
          <cell r="K30"/>
        </row>
        <row r="31">
          <cell r="B31">
            <v>0</v>
          </cell>
          <cell r="C31">
            <v>0</v>
          </cell>
          <cell r="D31">
            <v>0</v>
          </cell>
          <cell r="E31"/>
          <cell r="F31">
            <v>0</v>
          </cell>
          <cell r="G31"/>
          <cell r="H31">
            <v>0</v>
          </cell>
          <cell r="I31"/>
          <cell r="J31">
            <v>0</v>
          </cell>
          <cell r="K31"/>
        </row>
        <row r="32">
          <cell r="B32">
            <v>0</v>
          </cell>
          <cell r="C32">
            <v>28</v>
          </cell>
          <cell r="D32">
            <v>17851</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103</v>
          </cell>
          <cell r="D34">
            <v>20156</v>
          </cell>
          <cell r="E34"/>
          <cell r="F34">
            <v>0</v>
          </cell>
          <cell r="G34"/>
          <cell r="H34">
            <v>0</v>
          </cell>
          <cell r="I34"/>
          <cell r="J34">
            <v>0</v>
          </cell>
          <cell r="K34"/>
        </row>
        <row r="35">
          <cell r="B35">
            <v>0</v>
          </cell>
          <cell r="C35">
            <v>358850</v>
          </cell>
          <cell r="D35">
            <v>6770</v>
          </cell>
          <cell r="E35"/>
          <cell r="F35">
            <v>569</v>
          </cell>
          <cell r="G35"/>
          <cell r="H35">
            <v>19</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v>
          </cell>
          <cell r="D43">
            <v>11</v>
          </cell>
          <cell r="E43">
            <v>844</v>
          </cell>
          <cell r="F43">
            <v>2606</v>
          </cell>
          <cell r="G43">
            <v>1345</v>
          </cell>
          <cell r="H43">
            <v>949</v>
          </cell>
          <cell r="I43">
            <v>2818</v>
          </cell>
          <cell r="J43">
            <v>1778</v>
          </cell>
          <cell r="K43">
            <v>441</v>
          </cell>
        </row>
        <row r="44">
          <cell r="B44">
            <v>2194</v>
          </cell>
          <cell r="C44">
            <v>1361</v>
          </cell>
          <cell r="D44">
            <v>2004</v>
          </cell>
          <cell r="E44">
            <v>43293</v>
          </cell>
          <cell r="F44">
            <v>103055</v>
          </cell>
          <cell r="G44">
            <v>68597</v>
          </cell>
          <cell r="H44">
            <v>73949</v>
          </cell>
          <cell r="I44">
            <v>94664</v>
          </cell>
          <cell r="J44">
            <v>79819</v>
          </cell>
          <cell r="K44">
            <v>38840</v>
          </cell>
        </row>
        <row r="49">
          <cell r="E49">
            <v>4</v>
          </cell>
          <cell r="F49"/>
          <cell r="G49">
            <v>1</v>
          </cell>
          <cell r="H49"/>
          <cell r="I49">
            <v>60</v>
          </cell>
          <cell r="J49"/>
          <cell r="K49">
            <v>23</v>
          </cell>
          <cell r="L49"/>
        </row>
        <row r="50">
          <cell r="E50">
            <v>7</v>
          </cell>
          <cell r="F50"/>
          <cell r="G50">
            <v>3</v>
          </cell>
          <cell r="H50"/>
          <cell r="I50">
            <v>41</v>
          </cell>
          <cell r="J50"/>
          <cell r="K50">
            <v>16</v>
          </cell>
          <cell r="L50"/>
        </row>
        <row r="51">
          <cell r="E51">
            <v>57</v>
          </cell>
          <cell r="F51"/>
          <cell r="G51">
            <v>43</v>
          </cell>
          <cell r="H51"/>
          <cell r="I51">
            <v>324</v>
          </cell>
          <cell r="J51"/>
          <cell r="K51">
            <v>268</v>
          </cell>
          <cell r="L51"/>
        </row>
        <row r="52">
          <cell r="E52">
            <v>2</v>
          </cell>
          <cell r="F52"/>
          <cell r="G52">
            <v>1</v>
          </cell>
          <cell r="H52"/>
          <cell r="I52">
            <v>48</v>
          </cell>
          <cell r="J52"/>
          <cell r="K52">
            <v>6</v>
          </cell>
          <cell r="L52"/>
        </row>
        <row r="53">
          <cell r="E53">
            <v>24</v>
          </cell>
          <cell r="F53"/>
          <cell r="G53">
            <v>10</v>
          </cell>
          <cell r="H53"/>
          <cell r="I53">
            <v>410</v>
          </cell>
          <cell r="J53"/>
          <cell r="K53">
            <v>192</v>
          </cell>
          <cell r="L53"/>
        </row>
        <row r="54">
          <cell r="E54">
            <v>64</v>
          </cell>
          <cell r="F54"/>
          <cell r="G54">
            <v>23</v>
          </cell>
          <cell r="H54"/>
          <cell r="I54">
            <v>317</v>
          </cell>
          <cell r="J54"/>
          <cell r="K54">
            <v>98</v>
          </cell>
          <cell r="L54"/>
        </row>
        <row r="55">
          <cell r="E55">
            <v>1</v>
          </cell>
          <cell r="F55"/>
          <cell r="G55">
            <v>0</v>
          </cell>
          <cell r="H55"/>
          <cell r="I55">
            <v>5</v>
          </cell>
          <cell r="J55"/>
          <cell r="K55">
            <v>2</v>
          </cell>
          <cell r="L55"/>
        </row>
        <row r="56">
          <cell r="E56">
            <v>21</v>
          </cell>
          <cell r="F56"/>
          <cell r="G56">
            <v>3</v>
          </cell>
          <cell r="H56"/>
          <cell r="I56">
            <v>210</v>
          </cell>
          <cell r="J56"/>
          <cell r="K56">
            <v>78</v>
          </cell>
          <cell r="L56"/>
        </row>
        <row r="57">
          <cell r="G57">
            <v>21</v>
          </cell>
          <cell r="H57"/>
          <cell r="I57"/>
          <cell r="J57"/>
          <cell r="K57"/>
          <cell r="L57"/>
        </row>
        <row r="60">
          <cell r="D60">
            <v>393</v>
          </cell>
          <cell r="L60">
            <v>8195</v>
          </cell>
        </row>
        <row r="61">
          <cell r="D61">
            <v>221102</v>
          </cell>
          <cell r="L61">
            <v>36766</v>
          </cell>
        </row>
        <row r="64">
          <cell r="D64">
            <v>3</v>
          </cell>
        </row>
        <row r="65">
          <cell r="D65"/>
        </row>
        <row r="78">
          <cell r="B78">
            <v>0</v>
          </cell>
          <cell r="C78">
            <v>0</v>
          </cell>
          <cell r="D78">
            <v>0</v>
          </cell>
          <cell r="E78">
            <v>1615.3101893939393</v>
          </cell>
          <cell r="F78">
            <v>0</v>
          </cell>
          <cell r="G78">
            <v>279.223928030303</v>
          </cell>
          <cell r="H78">
            <v>0</v>
          </cell>
          <cell r="I78">
            <v>6035.6190946969691</v>
          </cell>
          <cell r="J78">
            <v>0</v>
          </cell>
          <cell r="K78"/>
        </row>
        <row r="82">
          <cell r="B82">
            <v>0</v>
          </cell>
          <cell r="C82">
            <v>1448.7191249999998</v>
          </cell>
          <cell r="D82">
            <v>154.19082954545453</v>
          </cell>
          <cell r="E82"/>
          <cell r="F82">
            <v>10.854109848484848</v>
          </cell>
          <cell r="G82"/>
          <cell r="H82">
            <v>1.483655303030303</v>
          </cell>
          <cell r="I82"/>
          <cell r="J82">
            <v>6.2469696969696967E-2</v>
          </cell>
          <cell r="K82"/>
        </row>
        <row r="83">
          <cell r="B83">
            <v>0</v>
          </cell>
          <cell r="C83">
            <v>0</v>
          </cell>
          <cell r="D83">
            <v>0</v>
          </cell>
          <cell r="E83"/>
          <cell r="F83">
            <v>0</v>
          </cell>
          <cell r="G83"/>
          <cell r="H83">
            <v>0</v>
          </cell>
          <cell r="I83"/>
          <cell r="J83">
            <v>0</v>
          </cell>
          <cell r="K83"/>
        </row>
        <row r="84">
          <cell r="B84">
            <v>0</v>
          </cell>
          <cell r="C84">
            <v>0.43728787878787873</v>
          </cell>
          <cell r="D84">
            <v>278.78664015151514</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1.6085946969696969</v>
          </cell>
          <cell r="D86">
            <v>314.78480303030301</v>
          </cell>
          <cell r="E86"/>
          <cell r="F86">
            <v>0</v>
          </cell>
          <cell r="G86"/>
          <cell r="H86">
            <v>0</v>
          </cell>
          <cell r="I86"/>
          <cell r="J86">
            <v>0</v>
          </cell>
          <cell r="K86"/>
        </row>
        <row r="87">
          <cell r="B87">
            <v>0</v>
          </cell>
          <cell r="C87">
            <v>5604.3126893939389</v>
          </cell>
          <cell r="D87">
            <v>105.72996212121211</v>
          </cell>
          <cell r="E87"/>
          <cell r="F87">
            <v>8.8863143939393936</v>
          </cell>
          <cell r="G87"/>
          <cell r="H87">
            <v>0.29673106060606058</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34.264628787878785</v>
          </cell>
          <cell r="C95">
            <v>21.255314393939393</v>
          </cell>
          <cell r="D95">
            <v>31.297318181818181</v>
          </cell>
          <cell r="E95">
            <v>676.12514772727263</v>
          </cell>
          <cell r="F95">
            <v>1609.45365530303</v>
          </cell>
          <cell r="G95">
            <v>1071.3084507575757</v>
          </cell>
          <cell r="H95">
            <v>1154.8929053030301</v>
          </cell>
          <cell r="I95">
            <v>1478.4078484848483</v>
          </cell>
          <cell r="J95">
            <v>1246.5671856060605</v>
          </cell>
          <cell r="K95">
            <v>606.5807575757575</v>
          </cell>
        </row>
      </sheetData>
      <sheetData sheetId="1">
        <row r="12">
          <cell r="B12">
            <v>0</v>
          </cell>
          <cell r="C12">
            <v>0</v>
          </cell>
          <cell r="D12">
            <v>0</v>
          </cell>
          <cell r="E12">
            <v>3115</v>
          </cell>
          <cell r="F12">
            <v>0</v>
          </cell>
          <cell r="G12">
            <v>0</v>
          </cell>
          <cell r="H12">
            <v>0</v>
          </cell>
          <cell r="I12">
            <v>5968</v>
          </cell>
          <cell r="J12">
            <v>0</v>
          </cell>
        </row>
        <row r="13">
          <cell r="B13">
            <v>0</v>
          </cell>
          <cell r="C13">
            <v>0</v>
          </cell>
          <cell r="D13">
            <v>0</v>
          </cell>
          <cell r="E13">
            <v>70640</v>
          </cell>
          <cell r="F13">
            <v>0</v>
          </cell>
          <cell r="G13">
            <v>28</v>
          </cell>
          <cell r="H13">
            <v>0</v>
          </cell>
          <cell r="I13">
            <v>330099</v>
          </cell>
          <cell r="J13">
            <v>0</v>
          </cell>
        </row>
        <row r="17">
          <cell r="B17">
            <v>0</v>
          </cell>
          <cell r="C17">
            <v>1295</v>
          </cell>
          <cell r="D17">
            <v>718</v>
          </cell>
          <cell r="F17">
            <v>875</v>
          </cell>
          <cell r="H17">
            <v>184</v>
          </cell>
          <cell r="J17">
            <v>43</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4560</v>
          </cell>
          <cell r="D22">
            <v>1148</v>
          </cell>
          <cell r="F22">
            <v>260</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62000</v>
          </cell>
          <cell r="D30">
            <v>8256</v>
          </cell>
          <cell r="F30">
            <v>326</v>
          </cell>
          <cell r="H30">
            <v>56</v>
          </cell>
          <cell r="J30">
            <v>2</v>
          </cell>
        </row>
        <row r="31">
          <cell r="B31">
            <v>0</v>
          </cell>
          <cell r="C31">
            <v>0</v>
          </cell>
          <cell r="D31">
            <v>0</v>
          </cell>
          <cell r="F31">
            <v>0</v>
          </cell>
          <cell r="H31">
            <v>0</v>
          </cell>
          <cell r="J31">
            <v>0</v>
          </cell>
        </row>
        <row r="32">
          <cell r="B32">
            <v>0</v>
          </cell>
          <cell r="C32">
            <v>28</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327229</v>
          </cell>
          <cell r="D35">
            <v>2709</v>
          </cell>
          <cell r="F35">
            <v>150</v>
          </cell>
          <cell r="H35">
            <v>11</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14</v>
          </cell>
          <cell r="E43">
            <v>376</v>
          </cell>
          <cell r="F43">
            <v>2013</v>
          </cell>
          <cell r="G43">
            <v>1552</v>
          </cell>
          <cell r="H43">
            <v>1101</v>
          </cell>
          <cell r="I43">
            <v>2441</v>
          </cell>
          <cell r="J43">
            <v>1423</v>
          </cell>
          <cell r="K43">
            <v>163</v>
          </cell>
        </row>
        <row r="44">
          <cell r="B44">
            <v>285</v>
          </cell>
          <cell r="C44">
            <v>1</v>
          </cell>
          <cell r="D44">
            <v>103</v>
          </cell>
          <cell r="E44">
            <v>10531</v>
          </cell>
          <cell r="F44">
            <v>52724</v>
          </cell>
          <cell r="G44">
            <v>97346</v>
          </cell>
          <cell r="H44">
            <v>72692</v>
          </cell>
          <cell r="I44">
            <v>88607</v>
          </cell>
          <cell r="J44">
            <v>64034</v>
          </cell>
          <cell r="K44">
            <v>14444</v>
          </cell>
        </row>
        <row r="49">
          <cell r="E49">
            <v>1</v>
          </cell>
          <cell r="G49">
            <v>1</v>
          </cell>
          <cell r="I49">
            <v>14</v>
          </cell>
          <cell r="K49">
            <v>6</v>
          </cell>
        </row>
        <row r="50">
          <cell r="E50">
            <v>12</v>
          </cell>
          <cell r="G50">
            <v>4</v>
          </cell>
          <cell r="I50">
            <v>35</v>
          </cell>
          <cell r="K50">
            <v>22</v>
          </cell>
        </row>
        <row r="51">
          <cell r="E51">
            <v>42</v>
          </cell>
          <cell r="G51">
            <v>34</v>
          </cell>
          <cell r="I51">
            <v>211</v>
          </cell>
          <cell r="K51">
            <v>178</v>
          </cell>
        </row>
        <row r="52">
          <cell r="E52">
            <v>1</v>
          </cell>
          <cell r="G52">
            <v>1</v>
          </cell>
          <cell r="I52">
            <v>22</v>
          </cell>
          <cell r="K52">
            <v>5</v>
          </cell>
        </row>
        <row r="53">
          <cell r="E53">
            <v>89</v>
          </cell>
          <cell r="G53">
            <v>37</v>
          </cell>
          <cell r="I53">
            <v>161</v>
          </cell>
          <cell r="K53">
            <v>129</v>
          </cell>
        </row>
        <row r="54">
          <cell r="E54">
            <v>23</v>
          </cell>
          <cell r="G54">
            <v>5</v>
          </cell>
          <cell r="I54">
            <v>164</v>
          </cell>
          <cell r="K54">
            <v>25</v>
          </cell>
        </row>
        <row r="55">
          <cell r="E55">
            <v>1</v>
          </cell>
          <cell r="G55">
            <v>0</v>
          </cell>
          <cell r="I55">
            <v>8</v>
          </cell>
          <cell r="K55">
            <v>1</v>
          </cell>
        </row>
        <row r="56">
          <cell r="E56">
            <v>6</v>
          </cell>
          <cell r="G56">
            <v>1</v>
          </cell>
          <cell r="I56">
            <v>176</v>
          </cell>
          <cell r="K56">
            <v>12</v>
          </cell>
        </row>
        <row r="57">
          <cell r="G57">
            <v>6</v>
          </cell>
        </row>
        <row r="60">
          <cell r="D60">
            <v>267</v>
          </cell>
          <cell r="L60">
            <v>2968</v>
          </cell>
        </row>
        <row r="61">
          <cell r="D61">
            <v>154173</v>
          </cell>
          <cell r="L61">
            <v>18999</v>
          </cell>
        </row>
        <row r="64">
          <cell r="D64">
            <v>5</v>
          </cell>
        </row>
        <row r="78">
          <cell r="B78">
            <v>0</v>
          </cell>
          <cell r="C78">
            <v>0</v>
          </cell>
          <cell r="D78">
            <v>0</v>
          </cell>
          <cell r="E78">
            <v>1324.5</v>
          </cell>
          <cell r="F78">
            <v>0</v>
          </cell>
          <cell r="G78">
            <v>0.52500000000000002</v>
          </cell>
          <cell r="H78">
            <v>0</v>
          </cell>
          <cell r="I78">
            <v>6189.3562499999998</v>
          </cell>
          <cell r="J78">
            <v>0</v>
          </cell>
        </row>
        <row r="82">
          <cell r="B82">
            <v>0</v>
          </cell>
          <cell r="C82">
            <v>1162.5</v>
          </cell>
          <cell r="D82">
            <v>154.80000000000001</v>
          </cell>
          <cell r="F82">
            <v>6.1124999999999998</v>
          </cell>
          <cell r="H82">
            <v>1.05</v>
          </cell>
          <cell r="J82">
            <v>3.7499999999999999E-2</v>
          </cell>
        </row>
        <row r="83">
          <cell r="B83">
            <v>0</v>
          </cell>
          <cell r="C83">
            <v>0</v>
          </cell>
          <cell r="D83">
            <v>0</v>
          </cell>
          <cell r="F83">
            <v>0</v>
          </cell>
          <cell r="H83">
            <v>0</v>
          </cell>
          <cell r="J83">
            <v>0</v>
          </cell>
        </row>
        <row r="84">
          <cell r="B84">
            <v>0</v>
          </cell>
          <cell r="C84">
            <v>0.52500000000000002</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6135.5437499999998</v>
          </cell>
          <cell r="D87">
            <v>50.793750000000003</v>
          </cell>
          <cell r="F87">
            <v>2.8125</v>
          </cell>
          <cell r="H87">
            <v>0.20624999999999999</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5.34375</v>
          </cell>
          <cell r="C95">
            <v>1.8749999999999999E-2</v>
          </cell>
          <cell r="D95">
            <v>1.9312499999999999</v>
          </cell>
          <cell r="E95">
            <v>197.45625000000001</v>
          </cell>
          <cell r="F95">
            <v>988.57500000000005</v>
          </cell>
          <cell r="G95">
            <v>1825.2375</v>
          </cell>
          <cell r="H95">
            <v>1362.9749999999999</v>
          </cell>
          <cell r="I95">
            <v>1661.3812499999999</v>
          </cell>
          <cell r="J95">
            <v>1200.6375</v>
          </cell>
          <cell r="K95">
            <v>270.82499999999999</v>
          </cell>
        </row>
      </sheetData>
      <sheetData sheetId="2">
        <row r="12">
          <cell r="B12">
            <v>0</v>
          </cell>
          <cell r="C12">
            <v>0</v>
          </cell>
          <cell r="D12">
            <v>0</v>
          </cell>
          <cell r="E12">
            <v>1746.7</v>
          </cell>
          <cell r="F12">
            <v>0</v>
          </cell>
          <cell r="G12">
            <v>0</v>
          </cell>
          <cell r="H12">
            <v>0</v>
          </cell>
          <cell r="I12">
            <v>5866</v>
          </cell>
          <cell r="J12">
            <v>0</v>
          </cell>
        </row>
        <row r="13">
          <cell r="B13">
            <v>0</v>
          </cell>
          <cell r="C13">
            <v>0</v>
          </cell>
          <cell r="D13">
            <v>0</v>
          </cell>
          <cell r="E13">
            <v>31881</v>
          </cell>
          <cell r="F13">
            <v>0</v>
          </cell>
          <cell r="G13">
            <v>0</v>
          </cell>
          <cell r="H13">
            <v>0</v>
          </cell>
          <cell r="I13">
            <v>262318</v>
          </cell>
          <cell r="J13">
            <v>0</v>
          </cell>
        </row>
        <row r="17">
          <cell r="B17">
            <v>0</v>
          </cell>
          <cell r="C17">
            <v>761.1</v>
          </cell>
          <cell r="D17">
            <v>561</v>
          </cell>
          <cell r="F17">
            <v>348.1</v>
          </cell>
          <cell r="H17">
            <v>52.4</v>
          </cell>
          <cell r="J17">
            <v>24.1</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4570</v>
          </cell>
          <cell r="D22">
            <v>951</v>
          </cell>
          <cell r="F22">
            <v>345</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28379</v>
          </cell>
          <cell r="D30">
            <v>3306</v>
          </cell>
          <cell r="F30">
            <v>160</v>
          </cell>
          <cell r="H30">
            <v>34</v>
          </cell>
          <cell r="J30">
            <v>2</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259646</v>
          </cell>
          <cell r="D35">
            <v>2505</v>
          </cell>
          <cell r="F35">
            <v>150</v>
          </cell>
          <cell r="H35">
            <v>16</v>
          </cell>
          <cell r="J35">
            <v>1</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v>
          </cell>
          <cell r="D43">
            <v>2</v>
          </cell>
          <cell r="E43">
            <v>113</v>
          </cell>
          <cell r="F43">
            <v>1261.7</v>
          </cell>
          <cell r="G43">
            <v>1118.5</v>
          </cell>
          <cell r="H43">
            <v>690.4</v>
          </cell>
          <cell r="I43">
            <v>3003.7</v>
          </cell>
          <cell r="J43">
            <v>1337.5</v>
          </cell>
          <cell r="K43">
            <v>83.9</v>
          </cell>
        </row>
        <row r="44">
          <cell r="B44">
            <v>0</v>
          </cell>
          <cell r="C44">
            <v>505</v>
          </cell>
          <cell r="D44">
            <v>21</v>
          </cell>
          <cell r="E44">
            <v>1018</v>
          </cell>
          <cell r="F44">
            <v>31943</v>
          </cell>
          <cell r="G44">
            <v>73466</v>
          </cell>
          <cell r="H44">
            <v>45507</v>
          </cell>
          <cell r="I44">
            <v>78687</v>
          </cell>
          <cell r="J44">
            <v>55703</v>
          </cell>
          <cell r="K44">
            <v>7349</v>
          </cell>
        </row>
        <row r="49">
          <cell r="E49">
            <v>1</v>
          </cell>
          <cell r="G49">
            <v>1</v>
          </cell>
          <cell r="I49">
            <v>23</v>
          </cell>
          <cell r="K49">
            <v>10</v>
          </cell>
        </row>
        <row r="50">
          <cell r="E50">
            <v>7</v>
          </cell>
          <cell r="G50">
            <v>4</v>
          </cell>
          <cell r="I50">
            <v>59</v>
          </cell>
          <cell r="K50">
            <v>35</v>
          </cell>
        </row>
        <row r="51">
          <cell r="E51">
            <v>48</v>
          </cell>
          <cell r="G51">
            <v>42</v>
          </cell>
          <cell r="I51">
            <v>176</v>
          </cell>
          <cell r="K51">
            <v>155</v>
          </cell>
        </row>
        <row r="52">
          <cell r="E52">
            <v>0</v>
          </cell>
          <cell r="G52">
            <v>0</v>
          </cell>
          <cell r="I52">
            <v>47</v>
          </cell>
          <cell r="K52">
            <v>37</v>
          </cell>
        </row>
        <row r="53">
          <cell r="E53">
            <v>9</v>
          </cell>
          <cell r="G53">
            <v>2</v>
          </cell>
          <cell r="I53">
            <v>49</v>
          </cell>
          <cell r="K53">
            <v>14</v>
          </cell>
        </row>
        <row r="54">
          <cell r="E54">
            <v>25</v>
          </cell>
          <cell r="G54">
            <v>12</v>
          </cell>
          <cell r="I54">
            <v>1245</v>
          </cell>
          <cell r="K54">
            <v>379</v>
          </cell>
        </row>
        <row r="55">
          <cell r="E55">
            <v>0</v>
          </cell>
          <cell r="G55">
            <v>0</v>
          </cell>
          <cell r="I55">
            <v>9</v>
          </cell>
          <cell r="K55">
            <v>5</v>
          </cell>
        </row>
        <row r="56">
          <cell r="E56">
            <v>2</v>
          </cell>
          <cell r="G56">
            <v>0</v>
          </cell>
          <cell r="I56">
            <v>13</v>
          </cell>
          <cell r="K56">
            <v>6</v>
          </cell>
        </row>
        <row r="57">
          <cell r="G57">
            <v>3624</v>
          </cell>
        </row>
        <row r="60">
          <cell r="D60">
            <v>219</v>
          </cell>
          <cell r="L60">
            <v>3357</v>
          </cell>
        </row>
        <row r="61">
          <cell r="D61">
            <v>118690</v>
          </cell>
          <cell r="L61">
            <v>25145</v>
          </cell>
        </row>
        <row r="64">
          <cell r="D64">
            <v>0</v>
          </cell>
        </row>
        <row r="78">
          <cell r="B78">
            <v>0</v>
          </cell>
          <cell r="C78">
            <v>0</v>
          </cell>
          <cell r="D78">
            <v>0</v>
          </cell>
          <cell r="E78">
            <v>567.57840909090908</v>
          </cell>
          <cell r="F78">
            <v>0</v>
          </cell>
          <cell r="G78">
            <v>0</v>
          </cell>
          <cell r="H78">
            <v>0</v>
          </cell>
          <cell r="I78">
            <v>4670.0553030303026</v>
          </cell>
          <cell r="J78">
            <v>0</v>
          </cell>
        </row>
        <row r="82">
          <cell r="B82">
            <v>0</v>
          </cell>
          <cell r="C82">
            <v>505.23219696969699</v>
          </cell>
          <cell r="D82">
            <v>58.856818181818184</v>
          </cell>
          <cell r="F82">
            <v>2.8484848484848486</v>
          </cell>
          <cell r="H82">
            <v>0.60530303030303034</v>
          </cell>
          <cell r="J82">
            <v>3.5606060606060606E-2</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4622.4856060606062</v>
          </cell>
          <cell r="D87">
            <v>44.596590909090907</v>
          </cell>
          <cell r="F87">
            <v>2.6704545454545454</v>
          </cell>
          <cell r="H87">
            <v>0.28484848484848485</v>
          </cell>
          <cell r="J87">
            <v>1.7803030303030303E-2</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8.9905303030303028</v>
          </cell>
          <cell r="D95">
            <v>0.37386363636363634</v>
          </cell>
          <cell r="E95">
            <v>18.12348484848485</v>
          </cell>
          <cell r="F95">
            <v>568.68219696969697</v>
          </cell>
          <cell r="G95">
            <v>1307.9174242424242</v>
          </cell>
          <cell r="H95">
            <v>810.16250000000002</v>
          </cell>
          <cell r="I95">
            <v>1400.8670454545454</v>
          </cell>
          <cell r="J95">
            <v>991.68219696969697</v>
          </cell>
          <cell r="K95">
            <v>130.83446969696971</v>
          </cell>
        </row>
      </sheetData>
      <sheetData sheetId="3">
        <row r="12">
          <cell r="B12">
            <v>0</v>
          </cell>
          <cell r="C12">
            <v>0</v>
          </cell>
          <cell r="D12">
            <v>0</v>
          </cell>
          <cell r="E12">
            <v>1563.09</v>
          </cell>
          <cell r="F12">
            <v>0</v>
          </cell>
          <cell r="G12">
            <v>0</v>
          </cell>
          <cell r="H12">
            <v>0</v>
          </cell>
          <cell r="I12">
            <v>2470.27</v>
          </cell>
          <cell r="J12">
            <v>0</v>
          </cell>
        </row>
        <row r="13">
          <cell r="B13">
            <v>0</v>
          </cell>
          <cell r="C13">
            <v>0</v>
          </cell>
          <cell r="D13">
            <v>0</v>
          </cell>
          <cell r="E13">
            <v>35478</v>
          </cell>
          <cell r="F13">
            <v>0</v>
          </cell>
          <cell r="G13">
            <v>0</v>
          </cell>
          <cell r="H13">
            <v>0</v>
          </cell>
          <cell r="I13">
            <v>128327</v>
          </cell>
          <cell r="J13">
            <v>0</v>
          </cell>
        </row>
        <row r="17">
          <cell r="B17">
            <v>0</v>
          </cell>
          <cell r="C17">
            <v>651.07000000000005</v>
          </cell>
          <cell r="D17">
            <v>477.87</v>
          </cell>
          <cell r="F17">
            <v>371.26</v>
          </cell>
          <cell r="H17">
            <v>61.34</v>
          </cell>
          <cell r="J17">
            <v>1.55</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1523.13</v>
          </cell>
          <cell r="D22">
            <v>862.72</v>
          </cell>
          <cell r="F22">
            <v>84.42</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32076</v>
          </cell>
          <cell r="D30">
            <v>3290</v>
          </cell>
          <cell r="F30">
            <v>90</v>
          </cell>
          <cell r="H30">
            <v>22</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127438</v>
          </cell>
          <cell r="D35">
            <v>827</v>
          </cell>
          <cell r="F35">
            <v>62</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17.86</v>
          </cell>
          <cell r="C43">
            <v>0.56999999999999995</v>
          </cell>
          <cell r="D43">
            <v>0.71</v>
          </cell>
          <cell r="E43">
            <v>117.31</v>
          </cell>
          <cell r="F43">
            <v>792.24</v>
          </cell>
          <cell r="G43">
            <v>499.04</v>
          </cell>
          <cell r="H43">
            <v>542.02</v>
          </cell>
          <cell r="I43">
            <v>1125.73</v>
          </cell>
          <cell r="J43">
            <v>758.02</v>
          </cell>
          <cell r="K43">
            <v>179.86</v>
          </cell>
        </row>
        <row r="44">
          <cell r="B44">
            <v>454</v>
          </cell>
          <cell r="C44">
            <v>7</v>
          </cell>
          <cell r="D44">
            <v>18</v>
          </cell>
          <cell r="E44">
            <v>1275</v>
          </cell>
          <cell r="F44">
            <v>17425</v>
          </cell>
          <cell r="G44">
            <v>29928</v>
          </cell>
          <cell r="H44">
            <v>33268</v>
          </cell>
          <cell r="I44">
            <v>42476</v>
          </cell>
          <cell r="J44">
            <v>33654</v>
          </cell>
          <cell r="K44">
            <v>5300</v>
          </cell>
        </row>
        <row r="49">
          <cell r="E49">
            <v>2</v>
          </cell>
          <cell r="G49">
            <v>1</v>
          </cell>
          <cell r="I49">
            <v>18</v>
          </cell>
          <cell r="K49">
            <v>2</v>
          </cell>
        </row>
        <row r="50">
          <cell r="E50">
            <v>0</v>
          </cell>
          <cell r="G50">
            <v>0</v>
          </cell>
          <cell r="I50">
            <v>7</v>
          </cell>
          <cell r="K50">
            <v>5</v>
          </cell>
        </row>
        <row r="51">
          <cell r="E51">
            <v>15</v>
          </cell>
          <cell r="G51">
            <v>14</v>
          </cell>
          <cell r="I51">
            <v>104</v>
          </cell>
          <cell r="K51">
            <v>86</v>
          </cell>
        </row>
        <row r="52">
          <cell r="E52">
            <v>0</v>
          </cell>
          <cell r="G52">
            <v>0</v>
          </cell>
          <cell r="I52">
            <v>6</v>
          </cell>
          <cell r="K52">
            <v>1</v>
          </cell>
        </row>
        <row r="53">
          <cell r="E53">
            <v>25</v>
          </cell>
          <cell r="G53">
            <v>13</v>
          </cell>
          <cell r="I53">
            <v>95</v>
          </cell>
          <cell r="K53">
            <v>15</v>
          </cell>
        </row>
        <row r="54">
          <cell r="E54">
            <v>44</v>
          </cell>
          <cell r="G54">
            <v>10</v>
          </cell>
          <cell r="I54">
            <v>1516</v>
          </cell>
          <cell r="K54">
            <v>45</v>
          </cell>
        </row>
        <row r="55">
          <cell r="E55">
            <v>0</v>
          </cell>
          <cell r="G55">
            <v>0</v>
          </cell>
          <cell r="I55">
            <v>2</v>
          </cell>
          <cell r="K55">
            <v>0</v>
          </cell>
        </row>
        <row r="56">
          <cell r="E56">
            <v>1</v>
          </cell>
          <cell r="G56">
            <v>0</v>
          </cell>
          <cell r="I56">
            <v>2</v>
          </cell>
          <cell r="K56">
            <v>1</v>
          </cell>
        </row>
        <row r="57">
          <cell r="G57">
            <v>142</v>
          </cell>
        </row>
        <row r="60">
          <cell r="D60">
            <v>119</v>
          </cell>
          <cell r="L60">
            <v>1044</v>
          </cell>
        </row>
        <row r="61">
          <cell r="D61">
            <v>95967</v>
          </cell>
          <cell r="L61">
            <v>36291</v>
          </cell>
        </row>
        <row r="64">
          <cell r="D64">
            <v>0</v>
          </cell>
        </row>
        <row r="78">
          <cell r="B78">
            <v>0</v>
          </cell>
          <cell r="C78">
            <v>0</v>
          </cell>
          <cell r="D78">
            <v>0</v>
          </cell>
          <cell r="E78">
            <v>503.94886363636363</v>
          </cell>
          <cell r="F78">
            <v>0</v>
          </cell>
          <cell r="G78">
            <v>0</v>
          </cell>
          <cell r="H78">
            <v>0</v>
          </cell>
          <cell r="I78">
            <v>1822.8267045454545</v>
          </cell>
          <cell r="J78">
            <v>0</v>
          </cell>
        </row>
        <row r="82">
          <cell r="B82">
            <v>0</v>
          </cell>
          <cell r="C82">
            <v>455.625</v>
          </cell>
          <cell r="D82">
            <v>46.732954545454547</v>
          </cell>
          <cell r="F82">
            <v>1.2784090909090908</v>
          </cell>
          <cell r="H82">
            <v>0.3125</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1810.1988636363637</v>
          </cell>
          <cell r="D87">
            <v>11.747159090909092</v>
          </cell>
          <cell r="F87">
            <v>0.88068181818181823</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6.4488636363636367</v>
          </cell>
          <cell r="C95">
            <v>9.9431818181818177E-2</v>
          </cell>
          <cell r="D95">
            <v>0.25568181818181818</v>
          </cell>
          <cell r="E95">
            <v>18.110795454545453</v>
          </cell>
          <cell r="F95">
            <v>247.51420454545453</v>
          </cell>
          <cell r="G95">
            <v>425.11363636363637</v>
          </cell>
          <cell r="H95">
            <v>472.55681818181819</v>
          </cell>
          <cell r="I95">
            <v>603.35227272727275</v>
          </cell>
          <cell r="J95">
            <v>478.03977272727275</v>
          </cell>
          <cell r="K95">
            <v>75.284090909090907</v>
          </cell>
        </row>
      </sheetData>
      <sheetData sheetId="4">
        <row r="12">
          <cell r="B12">
            <v>0</v>
          </cell>
          <cell r="C12">
            <v>0</v>
          </cell>
          <cell r="D12">
            <v>0</v>
          </cell>
          <cell r="E12">
            <v>434</v>
          </cell>
          <cell r="F12">
            <v>0</v>
          </cell>
          <cell r="G12">
            <v>0</v>
          </cell>
          <cell r="H12">
            <v>0</v>
          </cell>
          <cell r="I12">
            <v>1752</v>
          </cell>
          <cell r="J12">
            <v>0</v>
          </cell>
        </row>
        <row r="13">
          <cell r="B13">
            <v>0</v>
          </cell>
          <cell r="C13">
            <v>0</v>
          </cell>
          <cell r="D13">
            <v>0</v>
          </cell>
          <cell r="E13">
            <v>4874</v>
          </cell>
          <cell r="F13">
            <v>0</v>
          </cell>
          <cell r="G13">
            <v>45</v>
          </cell>
          <cell r="H13">
            <v>0</v>
          </cell>
          <cell r="I13">
            <v>84709</v>
          </cell>
          <cell r="J13">
            <v>3</v>
          </cell>
        </row>
        <row r="17">
          <cell r="B17">
            <v>0</v>
          </cell>
          <cell r="C17">
            <v>190</v>
          </cell>
          <cell r="D17">
            <v>138</v>
          </cell>
          <cell r="F17">
            <v>86</v>
          </cell>
          <cell r="H17">
            <v>17</v>
          </cell>
          <cell r="J17">
            <v>3</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1320</v>
          </cell>
          <cell r="D22">
            <v>397</v>
          </cell>
          <cell r="F22">
            <v>35</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4580</v>
          </cell>
          <cell r="D30">
            <v>273</v>
          </cell>
          <cell r="F30">
            <v>19</v>
          </cell>
          <cell r="H30">
            <v>2</v>
          </cell>
          <cell r="J30">
            <v>0</v>
          </cell>
        </row>
        <row r="31">
          <cell r="B31">
            <v>0</v>
          </cell>
          <cell r="C31">
            <v>0</v>
          </cell>
          <cell r="D31">
            <v>0</v>
          </cell>
          <cell r="F31">
            <v>0</v>
          </cell>
          <cell r="H31">
            <v>0</v>
          </cell>
          <cell r="J31">
            <v>0</v>
          </cell>
        </row>
        <row r="32">
          <cell r="B32">
            <v>0</v>
          </cell>
          <cell r="C32">
            <v>45</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83247</v>
          </cell>
          <cell r="D35">
            <v>1400</v>
          </cell>
          <cell r="F35">
            <v>49</v>
          </cell>
          <cell r="H35">
            <v>13</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3</v>
          </cell>
          <cell r="D38">
            <v>0</v>
          </cell>
          <cell r="F38">
            <v>0</v>
          </cell>
          <cell r="H38">
            <v>0</v>
          </cell>
          <cell r="J38">
            <v>0</v>
          </cell>
        </row>
        <row r="43">
          <cell r="B43">
            <v>0</v>
          </cell>
          <cell r="C43">
            <v>0</v>
          </cell>
          <cell r="D43">
            <v>0</v>
          </cell>
          <cell r="E43">
            <v>6</v>
          </cell>
          <cell r="F43">
            <v>337</v>
          </cell>
          <cell r="G43">
            <v>99</v>
          </cell>
          <cell r="H43">
            <v>306</v>
          </cell>
          <cell r="I43">
            <v>832</v>
          </cell>
          <cell r="J43">
            <v>476</v>
          </cell>
          <cell r="K43">
            <v>130</v>
          </cell>
        </row>
        <row r="44">
          <cell r="B44">
            <v>0</v>
          </cell>
          <cell r="C44">
            <v>10</v>
          </cell>
          <cell r="D44">
            <v>6</v>
          </cell>
          <cell r="E44">
            <v>84</v>
          </cell>
          <cell r="F44">
            <v>6766</v>
          </cell>
          <cell r="G44">
            <v>7829</v>
          </cell>
          <cell r="H44">
            <v>16068</v>
          </cell>
          <cell r="I44">
            <v>33159</v>
          </cell>
          <cell r="J44">
            <v>22514</v>
          </cell>
          <cell r="K44">
            <v>3195</v>
          </cell>
        </row>
        <row r="49">
          <cell r="E49">
            <v>0</v>
          </cell>
          <cell r="G49">
            <v>0</v>
          </cell>
          <cell r="I49">
            <v>9</v>
          </cell>
          <cell r="K49">
            <v>1</v>
          </cell>
        </row>
        <row r="50">
          <cell r="E50">
            <v>2</v>
          </cell>
          <cell r="G50">
            <v>2</v>
          </cell>
          <cell r="I50">
            <v>5</v>
          </cell>
          <cell r="K50">
            <v>3</v>
          </cell>
        </row>
        <row r="51">
          <cell r="E51">
            <v>12</v>
          </cell>
          <cell r="G51">
            <v>10</v>
          </cell>
          <cell r="I51">
            <v>102</v>
          </cell>
          <cell r="K51">
            <v>85</v>
          </cell>
        </row>
        <row r="52">
          <cell r="E52">
            <v>0</v>
          </cell>
          <cell r="G52">
            <v>0</v>
          </cell>
          <cell r="I52">
            <v>7</v>
          </cell>
          <cell r="K52">
            <v>6</v>
          </cell>
        </row>
        <row r="53">
          <cell r="E53">
            <v>5</v>
          </cell>
          <cell r="G53">
            <v>0</v>
          </cell>
          <cell r="I53">
            <v>31</v>
          </cell>
          <cell r="K53">
            <v>6</v>
          </cell>
        </row>
        <row r="54">
          <cell r="E54">
            <v>12</v>
          </cell>
          <cell r="G54">
            <v>4</v>
          </cell>
          <cell r="I54">
            <v>136</v>
          </cell>
          <cell r="K54">
            <v>7</v>
          </cell>
        </row>
        <row r="55">
          <cell r="E55">
            <v>0</v>
          </cell>
          <cell r="G55">
            <v>0</v>
          </cell>
          <cell r="I55">
            <v>1</v>
          </cell>
          <cell r="K55">
            <v>0</v>
          </cell>
        </row>
        <row r="56">
          <cell r="E56">
            <v>0</v>
          </cell>
          <cell r="G56">
            <v>0</v>
          </cell>
          <cell r="I56">
            <v>11</v>
          </cell>
          <cell r="K56">
            <v>2</v>
          </cell>
        </row>
        <row r="57">
          <cell r="G57">
            <v>71</v>
          </cell>
        </row>
        <row r="60">
          <cell r="D60">
            <v>121</v>
          </cell>
          <cell r="L60">
            <v>1301</v>
          </cell>
        </row>
        <row r="61">
          <cell r="D61">
            <v>29208</v>
          </cell>
          <cell r="L61">
            <v>20428</v>
          </cell>
        </row>
        <row r="64">
          <cell r="D64">
            <v>1</v>
          </cell>
        </row>
        <row r="78">
          <cell r="B78">
            <v>0</v>
          </cell>
          <cell r="C78">
            <v>0</v>
          </cell>
          <cell r="D78">
            <v>0</v>
          </cell>
          <cell r="E78">
            <v>98.772348484848479</v>
          </cell>
          <cell r="F78">
            <v>0</v>
          </cell>
          <cell r="G78">
            <v>0.91193181818181823</v>
          </cell>
          <cell r="H78">
            <v>0</v>
          </cell>
          <cell r="I78">
            <v>1716.6407196969697</v>
          </cell>
          <cell r="J78">
            <v>6.0795454545454548E-2</v>
          </cell>
        </row>
        <row r="82">
          <cell r="B82">
            <v>0</v>
          </cell>
          <cell r="C82">
            <v>92.814393939393938</v>
          </cell>
          <cell r="D82">
            <v>5.5323863636363635</v>
          </cell>
          <cell r="F82">
            <v>0.38503787878787876</v>
          </cell>
          <cell r="H82">
            <v>4.0530303030303028E-2</v>
          </cell>
          <cell r="J82">
            <v>0</v>
          </cell>
        </row>
        <row r="83">
          <cell r="B83">
            <v>0</v>
          </cell>
          <cell r="C83">
            <v>0</v>
          </cell>
          <cell r="D83">
            <v>0</v>
          </cell>
          <cell r="F83">
            <v>0</v>
          </cell>
          <cell r="H83">
            <v>0</v>
          </cell>
          <cell r="J83">
            <v>0</v>
          </cell>
        </row>
        <row r="84">
          <cell r="B84">
            <v>0</v>
          </cell>
          <cell r="C84">
            <v>0.91193181818181823</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1687.0130681818182</v>
          </cell>
          <cell r="D87">
            <v>28.371212121212121</v>
          </cell>
          <cell r="F87">
            <v>0.99299242424242429</v>
          </cell>
          <cell r="H87">
            <v>0.26344696969696968</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6.0795454545454548E-2</v>
          </cell>
          <cell r="D90">
            <v>0</v>
          </cell>
          <cell r="F90">
            <v>0</v>
          </cell>
          <cell r="H90">
            <v>0</v>
          </cell>
          <cell r="J90">
            <v>0</v>
          </cell>
        </row>
        <row r="95">
          <cell r="B95">
            <v>0</v>
          </cell>
          <cell r="C95">
            <v>0.20265151515151514</v>
          </cell>
          <cell r="D95">
            <v>0.1215909090909091</v>
          </cell>
          <cell r="E95">
            <v>1.7022727272727274</v>
          </cell>
          <cell r="F95">
            <v>137.11401515151516</v>
          </cell>
          <cell r="G95">
            <v>158.65587121212121</v>
          </cell>
          <cell r="H95">
            <v>325.62045454545455</v>
          </cell>
          <cell r="I95">
            <v>671.97215909090914</v>
          </cell>
          <cell r="J95">
            <v>456.24962121212121</v>
          </cell>
          <cell r="K95">
            <v>64.747159090909093</v>
          </cell>
        </row>
      </sheetData>
      <sheetData sheetId="5">
        <row r="12">
          <cell r="B12"/>
          <cell r="C12">
            <v>0</v>
          </cell>
          <cell r="D12">
            <v>0</v>
          </cell>
          <cell r="E12">
            <v>116.08</v>
          </cell>
          <cell r="F12">
            <v>0</v>
          </cell>
          <cell r="G12">
            <v>0</v>
          </cell>
          <cell r="H12">
            <v>0</v>
          </cell>
          <cell r="I12">
            <v>529.91999999999996</v>
          </cell>
          <cell r="J12">
            <v>0</v>
          </cell>
        </row>
        <row r="13">
          <cell r="B13">
            <v>0</v>
          </cell>
          <cell r="C13">
            <v>0</v>
          </cell>
          <cell r="D13">
            <v>0</v>
          </cell>
          <cell r="E13">
            <v>1346</v>
          </cell>
          <cell r="F13">
            <v>0</v>
          </cell>
          <cell r="G13">
            <v>0</v>
          </cell>
          <cell r="H13">
            <v>0</v>
          </cell>
          <cell r="I13">
            <v>14260</v>
          </cell>
          <cell r="J13">
            <v>0</v>
          </cell>
        </row>
        <row r="17">
          <cell r="B17">
            <v>0</v>
          </cell>
          <cell r="C17">
            <v>43.41</v>
          </cell>
          <cell r="D17">
            <v>47.7</v>
          </cell>
          <cell r="F17">
            <v>24.97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384.43</v>
          </cell>
          <cell r="D22">
            <v>137.12</v>
          </cell>
          <cell r="F22">
            <v>8.3699999999999992</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1321</v>
          </cell>
          <cell r="D30">
            <v>21</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14067</v>
          </cell>
          <cell r="D35">
            <v>178</v>
          </cell>
          <cell r="F35">
            <v>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51.68</v>
          </cell>
          <cell r="G43">
            <v>15.31</v>
          </cell>
          <cell r="H43">
            <v>37.5</v>
          </cell>
          <cell r="I43">
            <v>336.96</v>
          </cell>
          <cell r="J43">
            <v>168.62</v>
          </cell>
          <cell r="K43">
            <v>35.93</v>
          </cell>
        </row>
        <row r="44">
          <cell r="B44">
            <v>0</v>
          </cell>
          <cell r="C44">
            <v>0</v>
          </cell>
          <cell r="D44">
            <v>0</v>
          </cell>
          <cell r="E44">
            <v>0</v>
          </cell>
          <cell r="F44">
            <v>1941</v>
          </cell>
          <cell r="G44">
            <v>1134</v>
          </cell>
          <cell r="H44">
            <v>1438</v>
          </cell>
          <cell r="I44">
            <v>6397</v>
          </cell>
          <cell r="J44">
            <v>3917</v>
          </cell>
          <cell r="K44">
            <v>779</v>
          </cell>
        </row>
        <row r="49">
          <cell r="E49">
            <v>0</v>
          </cell>
          <cell r="G49">
            <v>0</v>
          </cell>
          <cell r="I49">
            <v>1</v>
          </cell>
          <cell r="K49">
            <v>0</v>
          </cell>
        </row>
        <row r="50">
          <cell r="E50">
            <v>0</v>
          </cell>
          <cell r="G50">
            <v>0</v>
          </cell>
          <cell r="I50">
            <v>7</v>
          </cell>
          <cell r="K50">
            <v>2</v>
          </cell>
        </row>
        <row r="51">
          <cell r="E51">
            <v>3</v>
          </cell>
          <cell r="G51">
            <v>3</v>
          </cell>
          <cell r="I51">
            <v>10</v>
          </cell>
          <cell r="K51">
            <v>8</v>
          </cell>
        </row>
        <row r="52">
          <cell r="E52">
            <v>0</v>
          </cell>
          <cell r="G52">
            <v>0</v>
          </cell>
          <cell r="I52">
            <v>10</v>
          </cell>
          <cell r="K52">
            <v>1</v>
          </cell>
        </row>
        <row r="53">
          <cell r="E53">
            <v>5</v>
          </cell>
          <cell r="G53">
            <v>1</v>
          </cell>
          <cell r="I53">
            <v>51</v>
          </cell>
          <cell r="K53">
            <v>1</v>
          </cell>
        </row>
        <row r="54">
          <cell r="E54">
            <v>1</v>
          </cell>
          <cell r="G54">
            <v>0</v>
          </cell>
          <cell r="I54">
            <v>57</v>
          </cell>
          <cell r="K54">
            <v>0</v>
          </cell>
        </row>
        <row r="55">
          <cell r="E55">
            <v>0</v>
          </cell>
          <cell r="G55">
            <v>0</v>
          </cell>
          <cell r="I55">
            <v>0</v>
          </cell>
          <cell r="K55">
            <v>0</v>
          </cell>
        </row>
        <row r="56">
          <cell r="E56">
            <v>0</v>
          </cell>
          <cell r="G56">
            <v>0</v>
          </cell>
          <cell r="I56">
            <v>0</v>
          </cell>
          <cell r="K56">
            <v>0</v>
          </cell>
        </row>
        <row r="57">
          <cell r="G57">
            <v>1</v>
          </cell>
        </row>
        <row r="60">
          <cell r="D60">
            <v>13</v>
          </cell>
          <cell r="L60">
            <v>181</v>
          </cell>
        </row>
        <row r="61">
          <cell r="D61">
            <v>7560</v>
          </cell>
          <cell r="L61">
            <v>800</v>
          </cell>
        </row>
        <row r="64">
          <cell r="D64">
            <v>0</v>
          </cell>
        </row>
        <row r="78">
          <cell r="B78">
            <v>0</v>
          </cell>
          <cell r="C78">
            <v>0</v>
          </cell>
          <cell r="D78">
            <v>0</v>
          </cell>
          <cell r="E78">
            <v>35.179545454545455</v>
          </cell>
          <cell r="F78">
            <v>0</v>
          </cell>
          <cell r="G78">
            <v>0</v>
          </cell>
          <cell r="H78">
            <v>0</v>
          </cell>
          <cell r="I78">
            <v>372.70454545454544</v>
          </cell>
          <cell r="J78">
            <v>0</v>
          </cell>
        </row>
        <row r="82">
          <cell r="B82">
            <v>0</v>
          </cell>
          <cell r="C82">
            <v>34.526136363636361</v>
          </cell>
          <cell r="D82">
            <v>0.54886363636363633</v>
          </cell>
          <cell r="F82">
            <v>0.10454545454545454</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367.6602272727273</v>
          </cell>
          <cell r="D87">
            <v>4.6522727272727273</v>
          </cell>
          <cell r="F87">
            <v>0.39204545454545453</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50.730681818181822</v>
          </cell>
          <cell r="G95">
            <v>29.638636363636362</v>
          </cell>
          <cell r="H95">
            <v>37.584090909090911</v>
          </cell>
          <cell r="I95">
            <v>167.19431818181818</v>
          </cell>
          <cell r="J95">
            <v>102.37613636363636</v>
          </cell>
          <cell r="K95">
            <v>20.360227272727272</v>
          </cell>
        </row>
      </sheetData>
      <sheetData sheetId="6">
        <row r="12">
          <cell r="B12">
            <v>0</v>
          </cell>
          <cell r="C12">
            <v>0</v>
          </cell>
          <cell r="D12">
            <v>0</v>
          </cell>
          <cell r="E12">
            <v>90</v>
          </cell>
          <cell r="F12">
            <v>0</v>
          </cell>
          <cell r="G12">
            <v>0</v>
          </cell>
          <cell r="H12">
            <v>0</v>
          </cell>
          <cell r="I12">
            <v>198</v>
          </cell>
          <cell r="J12">
            <v>0</v>
          </cell>
          <cell r="K12"/>
        </row>
        <row r="13">
          <cell r="B13">
            <v>0</v>
          </cell>
          <cell r="C13">
            <v>0</v>
          </cell>
          <cell r="D13">
            <v>0</v>
          </cell>
          <cell r="E13">
            <v>1564</v>
          </cell>
          <cell r="F13">
            <v>0</v>
          </cell>
          <cell r="G13">
            <v>1</v>
          </cell>
          <cell r="H13">
            <v>0</v>
          </cell>
          <cell r="I13">
            <v>10260</v>
          </cell>
          <cell r="J13">
            <v>0</v>
          </cell>
          <cell r="K13"/>
        </row>
        <row r="17">
          <cell r="B17">
            <v>0</v>
          </cell>
          <cell r="C17">
            <v>37</v>
          </cell>
          <cell r="D17">
            <v>26</v>
          </cell>
          <cell r="E17"/>
          <cell r="F17">
            <v>16</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142</v>
          </cell>
          <cell r="D22">
            <v>47</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1494</v>
          </cell>
          <cell r="D30">
            <v>54</v>
          </cell>
          <cell r="E30"/>
          <cell r="F30">
            <v>10</v>
          </cell>
          <cell r="G30"/>
          <cell r="H30">
            <v>6</v>
          </cell>
          <cell r="I30"/>
          <cell r="J30">
            <v>0</v>
          </cell>
          <cell r="K30"/>
        </row>
        <row r="31">
          <cell r="B31">
            <v>0</v>
          </cell>
          <cell r="C31">
            <v>0</v>
          </cell>
          <cell r="D31">
            <v>0</v>
          </cell>
          <cell r="E31"/>
          <cell r="F31">
            <v>0</v>
          </cell>
          <cell r="G31"/>
          <cell r="H31">
            <v>0</v>
          </cell>
          <cell r="I31"/>
          <cell r="J31">
            <v>0</v>
          </cell>
          <cell r="K31"/>
        </row>
        <row r="32">
          <cell r="B32">
            <v>0</v>
          </cell>
          <cell r="C32">
            <v>1</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10095</v>
          </cell>
          <cell r="D35">
            <v>160</v>
          </cell>
          <cell r="E35"/>
          <cell r="F35">
            <v>3</v>
          </cell>
          <cell r="G35"/>
          <cell r="H35">
            <v>2</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14</v>
          </cell>
          <cell r="F43">
            <v>49</v>
          </cell>
          <cell r="G43">
            <v>33</v>
          </cell>
          <cell r="H43">
            <v>22</v>
          </cell>
          <cell r="I43">
            <v>148</v>
          </cell>
          <cell r="J43">
            <v>20</v>
          </cell>
          <cell r="K43">
            <v>2</v>
          </cell>
        </row>
        <row r="44">
          <cell r="B44">
            <v>58</v>
          </cell>
          <cell r="C44">
            <v>0</v>
          </cell>
          <cell r="D44">
            <v>0</v>
          </cell>
          <cell r="E44">
            <v>5</v>
          </cell>
          <cell r="F44">
            <v>1575</v>
          </cell>
          <cell r="G44">
            <v>3128</v>
          </cell>
          <cell r="H44">
            <v>2223</v>
          </cell>
          <cell r="I44">
            <v>2798</v>
          </cell>
          <cell r="J44">
            <v>1572</v>
          </cell>
          <cell r="K44">
            <v>466</v>
          </cell>
        </row>
        <row r="49">
          <cell r="E49">
            <v>0</v>
          </cell>
          <cell r="F49"/>
          <cell r="G49">
            <v>0</v>
          </cell>
          <cell r="H49"/>
          <cell r="I49">
            <v>1</v>
          </cell>
          <cell r="J49"/>
          <cell r="K49">
            <v>0</v>
          </cell>
          <cell r="L49"/>
        </row>
        <row r="50">
          <cell r="E50">
            <v>1</v>
          </cell>
          <cell r="F50"/>
          <cell r="G50">
            <v>1</v>
          </cell>
          <cell r="H50"/>
          <cell r="I50">
            <v>6</v>
          </cell>
          <cell r="J50"/>
          <cell r="K50">
            <v>6</v>
          </cell>
          <cell r="L50"/>
        </row>
        <row r="51">
          <cell r="E51">
            <v>5</v>
          </cell>
          <cell r="F51"/>
          <cell r="G51">
            <v>5</v>
          </cell>
          <cell r="H51"/>
          <cell r="I51">
            <v>30</v>
          </cell>
          <cell r="J51"/>
          <cell r="K51">
            <v>30</v>
          </cell>
          <cell r="L51"/>
        </row>
        <row r="52">
          <cell r="E52">
            <v>0</v>
          </cell>
          <cell r="F52"/>
          <cell r="G52">
            <v>0</v>
          </cell>
          <cell r="H52"/>
          <cell r="I52">
            <v>0</v>
          </cell>
          <cell r="J52"/>
          <cell r="K52">
            <v>0</v>
          </cell>
          <cell r="L52"/>
        </row>
        <row r="53">
          <cell r="E53">
            <v>5</v>
          </cell>
          <cell r="F53"/>
          <cell r="G53">
            <v>5</v>
          </cell>
          <cell r="H53"/>
          <cell r="I53">
            <v>4</v>
          </cell>
          <cell r="J53"/>
          <cell r="K53">
            <v>1</v>
          </cell>
          <cell r="L53"/>
        </row>
        <row r="54">
          <cell r="E54">
            <v>0</v>
          </cell>
          <cell r="F54"/>
          <cell r="G54">
            <v>0</v>
          </cell>
          <cell r="H54"/>
          <cell r="I54">
            <v>0</v>
          </cell>
          <cell r="J54"/>
          <cell r="K54">
            <v>0</v>
          </cell>
          <cell r="L54"/>
        </row>
        <row r="55">
          <cell r="E55">
            <v>0</v>
          </cell>
          <cell r="F55"/>
          <cell r="G55">
            <v>0</v>
          </cell>
          <cell r="H55"/>
          <cell r="I55">
            <v>3</v>
          </cell>
          <cell r="J55"/>
          <cell r="K55">
            <v>3</v>
          </cell>
          <cell r="L55"/>
        </row>
        <row r="56">
          <cell r="E56">
            <v>0</v>
          </cell>
          <cell r="F56"/>
          <cell r="G56">
            <v>0</v>
          </cell>
          <cell r="H56"/>
          <cell r="I56">
            <v>0</v>
          </cell>
          <cell r="J56"/>
          <cell r="K56">
            <v>0</v>
          </cell>
          <cell r="L56"/>
        </row>
        <row r="57">
          <cell r="G57">
            <v>0</v>
          </cell>
          <cell r="H57"/>
          <cell r="I57"/>
          <cell r="J57"/>
          <cell r="K57"/>
          <cell r="L57"/>
        </row>
        <row r="60">
          <cell r="D60">
            <v>35</v>
          </cell>
          <cell r="L60">
            <v>182</v>
          </cell>
        </row>
        <row r="61">
          <cell r="D61">
            <v>3971</v>
          </cell>
          <cell r="L61">
            <v>408</v>
          </cell>
        </row>
        <row r="64">
          <cell r="D64">
            <v>0</v>
          </cell>
        </row>
        <row r="65">
          <cell r="D65"/>
        </row>
        <row r="78">
          <cell r="B78">
            <v>0</v>
          </cell>
          <cell r="C78">
            <v>0</v>
          </cell>
          <cell r="D78">
            <v>0</v>
          </cell>
          <cell r="E78">
            <v>31.102272727272727</v>
          </cell>
          <cell r="F78">
            <v>0</v>
          </cell>
          <cell r="G78">
            <v>1.9886363636363636E-2</v>
          </cell>
          <cell r="H78">
            <v>0</v>
          </cell>
          <cell r="I78">
            <v>204.03409090909091</v>
          </cell>
          <cell r="J78">
            <v>0</v>
          </cell>
          <cell r="K78"/>
        </row>
        <row r="82">
          <cell r="B82">
            <v>0</v>
          </cell>
          <cell r="C82">
            <v>29.710227272727273</v>
          </cell>
          <cell r="D82">
            <v>1.0738636363636365</v>
          </cell>
          <cell r="E82"/>
          <cell r="F82">
            <v>0.19886363636363635</v>
          </cell>
          <cell r="G82"/>
          <cell r="H82">
            <v>0.11931818181818182</v>
          </cell>
          <cell r="I82"/>
          <cell r="J82">
            <v>0</v>
          </cell>
          <cell r="K82"/>
        </row>
        <row r="83">
          <cell r="B83">
            <v>0</v>
          </cell>
          <cell r="C83">
            <v>0</v>
          </cell>
          <cell r="D83">
            <v>0</v>
          </cell>
          <cell r="E83"/>
          <cell r="F83">
            <v>0</v>
          </cell>
          <cell r="G83"/>
          <cell r="H83">
            <v>0</v>
          </cell>
          <cell r="I83"/>
          <cell r="J83">
            <v>0</v>
          </cell>
          <cell r="K83"/>
        </row>
        <row r="84">
          <cell r="B84">
            <v>0</v>
          </cell>
          <cell r="C84">
            <v>1.9886363636363636E-2</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200.75284090909091</v>
          </cell>
          <cell r="D87">
            <v>3.1818181818181817</v>
          </cell>
          <cell r="E87"/>
          <cell r="F87">
            <v>5.9659090909090912E-2</v>
          </cell>
          <cell r="G87"/>
          <cell r="H87">
            <v>3.9772727272727272E-2</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1.1534090909090908</v>
          </cell>
          <cell r="C95">
            <v>0</v>
          </cell>
          <cell r="D95">
            <v>0</v>
          </cell>
          <cell r="E95">
            <v>9.9431818181818177E-2</v>
          </cell>
          <cell r="F95">
            <v>31.321022727272727</v>
          </cell>
          <cell r="G95">
            <v>62.204545454545453</v>
          </cell>
          <cell r="H95">
            <v>44.207386363636367</v>
          </cell>
          <cell r="I95">
            <v>55.642045454545453</v>
          </cell>
          <cell r="J95">
            <v>31.261363636363637</v>
          </cell>
          <cell r="K95">
            <v>9.267045454545455</v>
          </cell>
        </row>
      </sheetData>
      <sheetData sheetId="7">
        <row r="12">
          <cell r="B12">
            <v>0</v>
          </cell>
          <cell r="C12">
            <v>0</v>
          </cell>
          <cell r="D12">
            <v>0</v>
          </cell>
          <cell r="E12">
            <v>14</v>
          </cell>
          <cell r="F12">
            <v>0</v>
          </cell>
          <cell r="G12">
            <v>0</v>
          </cell>
          <cell r="H12">
            <v>0</v>
          </cell>
          <cell r="I12">
            <v>245</v>
          </cell>
          <cell r="J12">
            <v>0</v>
          </cell>
          <cell r="K12"/>
        </row>
        <row r="13">
          <cell r="B13">
            <v>0</v>
          </cell>
          <cell r="C13">
            <v>0</v>
          </cell>
          <cell r="D13">
            <v>0</v>
          </cell>
          <cell r="E13">
            <v>349</v>
          </cell>
          <cell r="F13">
            <v>0</v>
          </cell>
          <cell r="G13">
            <v>0</v>
          </cell>
          <cell r="H13">
            <v>0</v>
          </cell>
          <cell r="I13">
            <v>4680</v>
          </cell>
          <cell r="J13">
            <v>0</v>
          </cell>
          <cell r="K13"/>
        </row>
        <row r="17">
          <cell r="B17">
            <v>0</v>
          </cell>
          <cell r="C17">
            <v>7</v>
          </cell>
          <cell r="D17">
            <v>6</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165</v>
          </cell>
          <cell r="D22">
            <v>79</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348</v>
          </cell>
          <cell r="D30">
            <v>0</v>
          </cell>
          <cell r="E30"/>
          <cell r="F30">
            <v>1</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4634</v>
          </cell>
          <cell r="D35">
            <v>41</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15</v>
          </cell>
          <cell r="G43">
            <v>4</v>
          </cell>
          <cell r="H43">
            <v>20</v>
          </cell>
          <cell r="I43">
            <v>99</v>
          </cell>
          <cell r="J43">
            <v>102</v>
          </cell>
          <cell r="K43">
            <v>19</v>
          </cell>
        </row>
        <row r="44">
          <cell r="B44">
            <v>0</v>
          </cell>
          <cell r="C44">
            <v>0</v>
          </cell>
          <cell r="D44">
            <v>0</v>
          </cell>
          <cell r="E44">
            <v>0</v>
          </cell>
          <cell r="F44">
            <v>411</v>
          </cell>
          <cell r="G44">
            <v>533</v>
          </cell>
          <cell r="H44">
            <v>657</v>
          </cell>
          <cell r="I44">
            <v>1149</v>
          </cell>
          <cell r="J44">
            <v>1819</v>
          </cell>
          <cell r="K44">
            <v>460</v>
          </cell>
        </row>
        <row r="49">
          <cell r="E49">
            <v>0</v>
          </cell>
          <cell r="F49"/>
          <cell r="G49">
            <v>0</v>
          </cell>
          <cell r="H49"/>
          <cell r="I49">
            <v>0</v>
          </cell>
          <cell r="J49"/>
          <cell r="K49">
            <v>0</v>
          </cell>
          <cell r="L49"/>
        </row>
        <row r="50">
          <cell r="E50">
            <v>0</v>
          </cell>
          <cell r="F50"/>
          <cell r="G50">
            <v>0</v>
          </cell>
          <cell r="H50"/>
          <cell r="I50">
            <v>0</v>
          </cell>
          <cell r="J50"/>
          <cell r="K50">
            <v>0</v>
          </cell>
          <cell r="L50"/>
        </row>
        <row r="51">
          <cell r="E51">
            <v>3</v>
          </cell>
          <cell r="F51"/>
          <cell r="G51">
            <v>2</v>
          </cell>
          <cell r="H51"/>
          <cell r="I51">
            <v>6</v>
          </cell>
          <cell r="J51"/>
          <cell r="K51">
            <v>1</v>
          </cell>
          <cell r="L51"/>
        </row>
        <row r="52">
          <cell r="E52">
            <v>0</v>
          </cell>
          <cell r="F52"/>
          <cell r="G52">
            <v>0</v>
          </cell>
          <cell r="H52"/>
          <cell r="I52">
            <v>0</v>
          </cell>
          <cell r="J52"/>
          <cell r="K52">
            <v>0</v>
          </cell>
          <cell r="L52"/>
        </row>
        <row r="53">
          <cell r="E53">
            <v>1</v>
          </cell>
          <cell r="F53"/>
          <cell r="G53">
            <v>0</v>
          </cell>
          <cell r="H53"/>
          <cell r="I53">
            <v>0</v>
          </cell>
          <cell r="J53"/>
          <cell r="K53">
            <v>0</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9</v>
          </cell>
          <cell r="L60">
            <v>185</v>
          </cell>
        </row>
        <row r="61">
          <cell r="D61">
            <v>1921</v>
          </cell>
          <cell r="L61">
            <v>898</v>
          </cell>
        </row>
        <row r="64">
          <cell r="D64">
            <v>0</v>
          </cell>
        </row>
        <row r="65">
          <cell r="D65"/>
        </row>
        <row r="78">
          <cell r="B78">
            <v>0</v>
          </cell>
          <cell r="C78">
            <v>0</v>
          </cell>
          <cell r="D78">
            <v>0</v>
          </cell>
          <cell r="E78">
            <v>6.6098484848484844</v>
          </cell>
          <cell r="F78">
            <v>0</v>
          </cell>
          <cell r="G78">
            <v>0</v>
          </cell>
          <cell r="H78">
            <v>0</v>
          </cell>
          <cell r="I78">
            <v>88.63636363636364</v>
          </cell>
          <cell r="J78">
            <v>0</v>
          </cell>
          <cell r="K78"/>
        </row>
        <row r="82">
          <cell r="B82">
            <v>0</v>
          </cell>
          <cell r="C82">
            <v>6.5909090909090908</v>
          </cell>
          <cell r="D82">
            <v>0</v>
          </cell>
          <cell r="E82"/>
          <cell r="F82">
            <v>1.893939393939394E-2</v>
          </cell>
          <cell r="G82"/>
          <cell r="H82">
            <v>0</v>
          </cell>
          <cell r="I82"/>
          <cell r="J82">
            <v>0</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87.765151515151516</v>
          </cell>
          <cell r="D87">
            <v>0.77651515151515149</v>
          </cell>
          <cell r="E87"/>
          <cell r="F87">
            <v>9.4696969696969696E-2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0</v>
          </cell>
          <cell r="F95">
            <v>7.7840909090909092</v>
          </cell>
          <cell r="G95">
            <v>10.094696969696969</v>
          </cell>
          <cell r="H95">
            <v>12.443181818181818</v>
          </cell>
          <cell r="I95">
            <v>21.761363636363637</v>
          </cell>
          <cell r="J95">
            <v>34.450757575757578</v>
          </cell>
          <cell r="K95">
            <v>8.7121212121212128</v>
          </cell>
        </row>
      </sheetData>
      <sheetData sheetId="8">
        <row r="12">
          <cell r="B12">
            <v>0</v>
          </cell>
          <cell r="C12">
            <v>0</v>
          </cell>
          <cell r="D12">
            <v>0</v>
          </cell>
          <cell r="E12">
            <v>43.098999999999997</v>
          </cell>
          <cell r="F12">
            <v>0</v>
          </cell>
          <cell r="G12">
            <v>0</v>
          </cell>
          <cell r="H12">
            <v>0</v>
          </cell>
          <cell r="I12">
            <v>160.12899999999999</v>
          </cell>
          <cell r="J12">
            <v>0</v>
          </cell>
        </row>
        <row r="13">
          <cell r="B13">
            <v>0</v>
          </cell>
          <cell r="C13">
            <v>0</v>
          </cell>
          <cell r="D13">
            <v>0</v>
          </cell>
          <cell r="E13">
            <v>1361</v>
          </cell>
          <cell r="F13">
            <v>0</v>
          </cell>
          <cell r="G13">
            <v>0</v>
          </cell>
          <cell r="H13">
            <v>0</v>
          </cell>
          <cell r="I13">
            <v>5973</v>
          </cell>
          <cell r="J13">
            <v>0</v>
          </cell>
        </row>
        <row r="17">
          <cell r="B17">
            <v>0</v>
          </cell>
          <cell r="C17">
            <v>27.431999999999999</v>
          </cell>
          <cell r="D17">
            <v>10.823</v>
          </cell>
          <cell r="F17">
            <v>4.8440000000000003</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131.51</v>
          </cell>
          <cell r="D22">
            <v>26.879000000000001</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1350</v>
          </cell>
          <cell r="D30">
            <v>9</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5910</v>
          </cell>
          <cell r="D35">
            <v>62</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42.305</v>
          </cell>
          <cell r="G43">
            <v>14.173</v>
          </cell>
          <cell r="H43">
            <v>13.262</v>
          </cell>
          <cell r="I43">
            <v>45.281999999999996</v>
          </cell>
          <cell r="J43">
            <v>76.998000000000005</v>
          </cell>
          <cell r="K43">
            <v>11.208</v>
          </cell>
        </row>
        <row r="44">
          <cell r="B44">
            <v>0</v>
          </cell>
          <cell r="C44">
            <v>0</v>
          </cell>
          <cell r="D44">
            <v>0</v>
          </cell>
          <cell r="E44">
            <v>0</v>
          </cell>
          <cell r="F44">
            <v>1059</v>
          </cell>
          <cell r="G44">
            <v>1216</v>
          </cell>
          <cell r="H44">
            <v>1379</v>
          </cell>
          <cell r="I44">
            <v>1513</v>
          </cell>
          <cell r="J44">
            <v>1839</v>
          </cell>
          <cell r="K44">
            <v>328</v>
          </cell>
        </row>
        <row r="49">
          <cell r="E49">
            <v>0</v>
          </cell>
          <cell r="G49">
            <v>0</v>
          </cell>
          <cell r="I49">
            <v>0</v>
          </cell>
          <cell r="K49">
            <v>0</v>
          </cell>
        </row>
        <row r="50">
          <cell r="E50">
            <v>0</v>
          </cell>
          <cell r="G50">
            <v>0</v>
          </cell>
          <cell r="I50">
            <v>0</v>
          </cell>
          <cell r="K50">
            <v>0</v>
          </cell>
        </row>
        <row r="51">
          <cell r="E51">
            <v>2</v>
          </cell>
          <cell r="G51">
            <v>1</v>
          </cell>
          <cell r="I51">
            <v>5</v>
          </cell>
          <cell r="K51">
            <v>3</v>
          </cell>
        </row>
        <row r="52">
          <cell r="E52">
            <v>0</v>
          </cell>
          <cell r="G52">
            <v>0</v>
          </cell>
          <cell r="I52">
            <v>3</v>
          </cell>
          <cell r="K52">
            <v>0</v>
          </cell>
        </row>
        <row r="53">
          <cell r="E53">
            <v>2</v>
          </cell>
          <cell r="G53">
            <v>2</v>
          </cell>
          <cell r="I53">
            <v>3</v>
          </cell>
          <cell r="K53">
            <v>3</v>
          </cell>
        </row>
        <row r="54">
          <cell r="E54">
            <v>0</v>
          </cell>
          <cell r="G54">
            <v>0</v>
          </cell>
          <cell r="I54">
            <v>0</v>
          </cell>
          <cell r="K54">
            <v>0</v>
          </cell>
        </row>
        <row r="55">
          <cell r="E55">
            <v>0</v>
          </cell>
          <cell r="G55">
            <v>0</v>
          </cell>
          <cell r="I55">
            <v>1</v>
          </cell>
          <cell r="K55">
            <v>3</v>
          </cell>
        </row>
        <row r="56">
          <cell r="E56">
            <v>0</v>
          </cell>
          <cell r="G56">
            <v>0</v>
          </cell>
          <cell r="I56">
            <v>0</v>
          </cell>
          <cell r="K56">
            <v>0</v>
          </cell>
        </row>
        <row r="57">
          <cell r="G57">
            <v>0</v>
          </cell>
        </row>
        <row r="60">
          <cell r="D60">
            <v>7</v>
          </cell>
          <cell r="L60">
            <v>119</v>
          </cell>
        </row>
        <row r="61">
          <cell r="D61">
            <v>2558</v>
          </cell>
          <cell r="L61">
            <v>279</v>
          </cell>
        </row>
        <row r="64">
          <cell r="D64">
            <v>0</v>
          </cell>
        </row>
        <row r="78">
          <cell r="B78">
            <v>0</v>
          </cell>
          <cell r="C78">
            <v>0</v>
          </cell>
          <cell r="D78">
            <v>0</v>
          </cell>
          <cell r="E78">
            <v>27.274130681818182</v>
          </cell>
          <cell r="F78">
            <v>0</v>
          </cell>
          <cell r="G78">
            <v>0</v>
          </cell>
          <cell r="H78">
            <v>0</v>
          </cell>
          <cell r="I78">
            <v>119.6975625</v>
          </cell>
          <cell r="J78">
            <v>0</v>
          </cell>
        </row>
        <row r="82">
          <cell r="B82">
            <v>0</v>
          </cell>
          <cell r="C82">
            <v>27.053693181818183</v>
          </cell>
          <cell r="D82">
            <v>0.18035795454545453</v>
          </cell>
          <cell r="F82">
            <v>2.0039772727272729E-2</v>
          </cell>
          <cell r="H82">
            <v>2.0039772727272729E-2</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118.43505681818182</v>
          </cell>
          <cell r="D87">
            <v>1.2424659090909091</v>
          </cell>
          <cell r="F87">
            <v>2.0039772727272729E-2</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21.222119318181818</v>
          </cell>
          <cell r="G95">
            <v>24.368363636363636</v>
          </cell>
          <cell r="H95">
            <v>27.634846590909088</v>
          </cell>
          <cell r="I95">
            <v>30.320176136363635</v>
          </cell>
          <cell r="J95">
            <v>36.853142045454547</v>
          </cell>
          <cell r="K95">
            <v>6.5730454545454542</v>
          </cell>
        </row>
      </sheetData>
      <sheetData sheetId="9">
        <row r="12">
          <cell r="B12">
            <v>0</v>
          </cell>
          <cell r="C12">
            <v>0</v>
          </cell>
          <cell r="D12">
            <v>0</v>
          </cell>
          <cell r="E12">
            <v>0</v>
          </cell>
          <cell r="F12">
            <v>0</v>
          </cell>
          <cell r="G12">
            <v>0</v>
          </cell>
          <cell r="H12">
            <v>0</v>
          </cell>
          <cell r="I12">
            <v>77</v>
          </cell>
          <cell r="J12">
            <v>0</v>
          </cell>
        </row>
        <row r="13">
          <cell r="B13">
            <v>0</v>
          </cell>
          <cell r="C13">
            <v>0</v>
          </cell>
          <cell r="D13">
            <v>0</v>
          </cell>
          <cell r="E13">
            <v>0</v>
          </cell>
          <cell r="F13">
            <v>0</v>
          </cell>
          <cell r="G13">
            <v>0</v>
          </cell>
          <cell r="H13">
            <v>0</v>
          </cell>
          <cell r="I13">
            <v>1506</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0</v>
          </cell>
          <cell r="D22">
            <v>56</v>
          </cell>
          <cell r="F22">
            <v>14</v>
          </cell>
          <cell r="H22">
            <v>7</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1506</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3</v>
          </cell>
        </row>
        <row r="44">
          <cell r="B44">
            <v>0</v>
          </cell>
          <cell r="C44">
            <v>0</v>
          </cell>
          <cell r="D44">
            <v>0</v>
          </cell>
          <cell r="E44">
            <v>0</v>
          </cell>
          <cell r="F44">
            <v>0</v>
          </cell>
          <cell r="G44">
            <v>0</v>
          </cell>
          <cell r="H44">
            <v>0</v>
          </cell>
          <cell r="I44">
            <v>1187</v>
          </cell>
          <cell r="J44">
            <v>248</v>
          </cell>
          <cell r="K44">
            <v>71</v>
          </cell>
        </row>
        <row r="49">
          <cell r="E49">
            <v>0</v>
          </cell>
          <cell r="G49">
            <v>0</v>
          </cell>
          <cell r="I49">
            <v>0</v>
          </cell>
          <cell r="K49">
            <v>0</v>
          </cell>
        </row>
        <row r="50">
          <cell r="E50">
            <v>0</v>
          </cell>
          <cell r="G50">
            <v>0</v>
          </cell>
          <cell r="I50">
            <v>0</v>
          </cell>
          <cell r="K50">
            <v>0</v>
          </cell>
        </row>
        <row r="51">
          <cell r="E51">
            <v>0</v>
          </cell>
          <cell r="G51">
            <v>0</v>
          </cell>
          <cell r="I51">
            <v>2</v>
          </cell>
          <cell r="K51">
            <v>0</v>
          </cell>
        </row>
        <row r="52">
          <cell r="E52">
            <v>0</v>
          </cell>
          <cell r="G52">
            <v>0</v>
          </cell>
          <cell r="I52">
            <v>0</v>
          </cell>
          <cell r="K52">
            <v>0</v>
          </cell>
        </row>
        <row r="53">
          <cell r="E53">
            <v>0</v>
          </cell>
          <cell r="G53">
            <v>0</v>
          </cell>
          <cell r="I53">
            <v>0</v>
          </cell>
          <cell r="K53">
            <v>0</v>
          </cell>
        </row>
        <row r="54">
          <cell r="E54">
            <v>0</v>
          </cell>
          <cell r="G54">
            <v>0</v>
          </cell>
          <cell r="I54">
            <v>12</v>
          </cell>
          <cell r="K54">
            <v>0</v>
          </cell>
        </row>
        <row r="55">
          <cell r="E55">
            <v>0</v>
          </cell>
          <cell r="G55">
            <v>0</v>
          </cell>
          <cell r="I55">
            <v>0</v>
          </cell>
          <cell r="K55">
            <v>0</v>
          </cell>
        </row>
        <row r="56">
          <cell r="E56">
            <v>0</v>
          </cell>
          <cell r="G56">
            <v>0</v>
          </cell>
          <cell r="I56">
            <v>4</v>
          </cell>
          <cell r="K56">
            <v>0</v>
          </cell>
        </row>
        <row r="57">
          <cell r="G57">
            <v>0</v>
          </cell>
        </row>
        <row r="60">
          <cell r="D60">
            <v>2</v>
          </cell>
          <cell r="L60">
            <v>15</v>
          </cell>
        </row>
        <row r="61">
          <cell r="D61">
            <v>504</v>
          </cell>
          <cell r="L61">
            <v>115</v>
          </cell>
        </row>
        <row r="64">
          <cell r="D64">
            <v>0</v>
          </cell>
        </row>
        <row r="78">
          <cell r="B78">
            <v>0</v>
          </cell>
          <cell r="C78">
            <v>0</v>
          </cell>
          <cell r="D78">
            <v>0</v>
          </cell>
          <cell r="E78">
            <v>0</v>
          </cell>
          <cell r="F78">
            <v>0</v>
          </cell>
          <cell r="G78">
            <v>0</v>
          </cell>
          <cell r="H78">
            <v>0</v>
          </cell>
          <cell r="I78">
            <v>57.045454545454547</v>
          </cell>
          <cell r="J78">
            <v>0</v>
          </cell>
        </row>
        <row r="82">
          <cell r="B82">
            <v>0</v>
          </cell>
          <cell r="C82">
            <v>0</v>
          </cell>
          <cell r="D82">
            <v>0</v>
          </cell>
          <cell r="F82">
            <v>0</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57.045454545454547</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0</v>
          </cell>
          <cell r="G95">
            <v>0</v>
          </cell>
          <cell r="H95">
            <v>0</v>
          </cell>
          <cell r="I95">
            <v>44.962121212121211</v>
          </cell>
          <cell r="J95">
            <v>9.3939393939393945</v>
          </cell>
          <cell r="K95">
            <v>2.6893939393939394</v>
          </cell>
        </row>
      </sheetData>
      <sheetData sheetId="10"/>
      <sheetData sheetId="11">
        <row r="12">
          <cell r="B12">
            <v>0</v>
          </cell>
          <cell r="C12">
            <v>0</v>
          </cell>
          <cell r="D12">
            <v>0</v>
          </cell>
          <cell r="E12">
            <v>1057</v>
          </cell>
          <cell r="F12">
            <v>0</v>
          </cell>
          <cell r="G12">
            <v>0</v>
          </cell>
          <cell r="H12">
            <v>0</v>
          </cell>
          <cell r="I12">
            <v>1434</v>
          </cell>
          <cell r="J12">
            <v>0</v>
          </cell>
          <cell r="K12"/>
        </row>
        <row r="13">
          <cell r="B13">
            <v>0</v>
          </cell>
          <cell r="C13">
            <v>0</v>
          </cell>
          <cell r="D13">
            <v>0</v>
          </cell>
          <cell r="E13">
            <v>36546</v>
          </cell>
          <cell r="F13">
            <v>0</v>
          </cell>
          <cell r="G13">
            <v>0</v>
          </cell>
          <cell r="H13">
            <v>0</v>
          </cell>
          <cell r="I13">
            <v>80244</v>
          </cell>
          <cell r="J13">
            <v>0</v>
          </cell>
          <cell r="K13"/>
        </row>
        <row r="17">
          <cell r="B17">
            <v>0</v>
          </cell>
          <cell r="C17">
            <v>478</v>
          </cell>
          <cell r="D17">
            <v>301</v>
          </cell>
          <cell r="E17"/>
          <cell r="F17">
            <v>216</v>
          </cell>
          <cell r="G17"/>
          <cell r="H17">
            <v>59</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905</v>
          </cell>
          <cell r="D22">
            <v>447</v>
          </cell>
          <cell r="E22"/>
          <cell r="F22">
            <v>82</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28289</v>
          </cell>
          <cell r="D30">
            <v>8099</v>
          </cell>
          <cell r="E30"/>
          <cell r="F30">
            <v>137</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79849</v>
          </cell>
          <cell r="D35">
            <v>366</v>
          </cell>
          <cell r="E35"/>
          <cell r="F35">
            <v>29</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v>
          </cell>
          <cell r="D43">
            <v>6</v>
          </cell>
          <cell r="E43">
            <v>78</v>
          </cell>
          <cell r="F43">
            <v>548</v>
          </cell>
          <cell r="G43">
            <v>456</v>
          </cell>
          <cell r="H43">
            <v>411</v>
          </cell>
          <cell r="I43">
            <v>465</v>
          </cell>
          <cell r="J43">
            <v>440</v>
          </cell>
          <cell r="K43">
            <v>86</v>
          </cell>
        </row>
        <row r="44">
          <cell r="B44">
            <v>0</v>
          </cell>
          <cell r="C44">
            <v>951</v>
          </cell>
          <cell r="D44">
            <v>221</v>
          </cell>
          <cell r="E44">
            <v>2684</v>
          </cell>
          <cell r="F44">
            <v>12837</v>
          </cell>
          <cell r="G44">
            <v>26591</v>
          </cell>
          <cell r="H44">
            <v>24566</v>
          </cell>
          <cell r="I44">
            <v>21772</v>
          </cell>
          <cell r="J44">
            <v>21733</v>
          </cell>
          <cell r="K44">
            <v>5435</v>
          </cell>
        </row>
        <row r="49">
          <cell r="E49">
            <v>4</v>
          </cell>
          <cell r="F49"/>
          <cell r="G49">
            <v>0</v>
          </cell>
          <cell r="H49"/>
          <cell r="I49">
            <v>5</v>
          </cell>
          <cell r="J49"/>
          <cell r="K49">
            <v>0</v>
          </cell>
          <cell r="L49"/>
        </row>
        <row r="50">
          <cell r="E50">
            <v>1</v>
          </cell>
          <cell r="F50"/>
          <cell r="G50">
            <v>1</v>
          </cell>
          <cell r="H50"/>
          <cell r="I50">
            <v>1</v>
          </cell>
          <cell r="J50"/>
          <cell r="K50">
            <v>1</v>
          </cell>
          <cell r="L50"/>
        </row>
        <row r="51">
          <cell r="E51">
            <v>16</v>
          </cell>
          <cell r="F51"/>
          <cell r="G51">
            <v>16</v>
          </cell>
          <cell r="H51"/>
          <cell r="I51">
            <v>52</v>
          </cell>
          <cell r="J51"/>
          <cell r="K51">
            <v>46</v>
          </cell>
          <cell r="L51"/>
        </row>
        <row r="52">
          <cell r="E52">
            <v>0</v>
          </cell>
          <cell r="F52"/>
          <cell r="G52">
            <v>0</v>
          </cell>
          <cell r="H52"/>
          <cell r="I52">
            <v>0</v>
          </cell>
          <cell r="J52"/>
          <cell r="K52">
            <v>0</v>
          </cell>
          <cell r="L52"/>
        </row>
        <row r="53">
          <cell r="E53">
            <v>0</v>
          </cell>
          <cell r="F53"/>
          <cell r="G53">
            <v>0</v>
          </cell>
          <cell r="H53"/>
          <cell r="I53">
            <v>2</v>
          </cell>
          <cell r="J53"/>
          <cell r="K53">
            <v>0</v>
          </cell>
          <cell r="L53"/>
        </row>
        <row r="54">
          <cell r="E54">
            <v>9</v>
          </cell>
          <cell r="F54"/>
          <cell r="G54">
            <v>0</v>
          </cell>
          <cell r="H54"/>
          <cell r="I54">
            <v>856</v>
          </cell>
          <cell r="J54"/>
          <cell r="K54">
            <v>9</v>
          </cell>
          <cell r="L54"/>
        </row>
        <row r="55">
          <cell r="E55">
            <v>0</v>
          </cell>
          <cell r="F55"/>
          <cell r="G55">
            <v>0</v>
          </cell>
          <cell r="H55"/>
          <cell r="I55">
            <v>0</v>
          </cell>
          <cell r="J55"/>
          <cell r="K55">
            <v>0</v>
          </cell>
          <cell r="L55"/>
        </row>
        <row r="56">
          <cell r="E56">
            <v>0</v>
          </cell>
          <cell r="F56"/>
          <cell r="G56">
            <v>0</v>
          </cell>
          <cell r="H56"/>
          <cell r="I56">
            <v>5</v>
          </cell>
          <cell r="J56"/>
          <cell r="K56">
            <v>0</v>
          </cell>
          <cell r="L56"/>
        </row>
        <row r="57">
          <cell r="G57">
            <v>0</v>
          </cell>
          <cell r="H57"/>
          <cell r="I57"/>
          <cell r="J57"/>
          <cell r="K57"/>
          <cell r="L57"/>
        </row>
        <row r="60">
          <cell r="D60">
            <v>52</v>
          </cell>
          <cell r="L60">
            <v>874</v>
          </cell>
        </row>
        <row r="61">
          <cell r="D61">
            <v>57162</v>
          </cell>
          <cell r="L61">
            <v>7172</v>
          </cell>
        </row>
        <row r="64">
          <cell r="D64">
            <v>0</v>
          </cell>
        </row>
        <row r="65">
          <cell r="D65"/>
        </row>
        <row r="78">
          <cell r="B78">
            <v>0</v>
          </cell>
          <cell r="C78">
            <v>0</v>
          </cell>
          <cell r="D78">
            <v>0</v>
          </cell>
          <cell r="E78">
            <v>692.15909090909088</v>
          </cell>
          <cell r="F78">
            <v>0</v>
          </cell>
          <cell r="G78">
            <v>0</v>
          </cell>
          <cell r="H78">
            <v>0</v>
          </cell>
          <cell r="I78">
            <v>1519.7727272727273</v>
          </cell>
          <cell r="J78">
            <v>0</v>
          </cell>
          <cell r="K78"/>
        </row>
        <row r="82">
          <cell r="B82">
            <v>0</v>
          </cell>
          <cell r="C82">
            <v>535.77651515151513</v>
          </cell>
          <cell r="D82">
            <v>153.3901515151515</v>
          </cell>
          <cell r="E82"/>
          <cell r="F82">
            <v>2.5946969696969697</v>
          </cell>
          <cell r="G82"/>
          <cell r="H82">
            <v>0.37878787878787878</v>
          </cell>
          <cell r="I82"/>
          <cell r="J82">
            <v>1.893939393939394E-2</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1512.2916666666667</v>
          </cell>
          <cell r="D87">
            <v>6.9318181818181817</v>
          </cell>
          <cell r="E87"/>
          <cell r="F87">
            <v>0.5492424242424242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18.011363636363637</v>
          </cell>
          <cell r="D95">
            <v>4.1856060606060606</v>
          </cell>
          <cell r="E95">
            <v>50.833333333333336</v>
          </cell>
          <cell r="F95">
            <v>243.125</v>
          </cell>
          <cell r="G95">
            <v>503.61742424242425</v>
          </cell>
          <cell r="H95">
            <v>465.2651515151515</v>
          </cell>
          <cell r="I95">
            <v>412.34848484848487</v>
          </cell>
          <cell r="J95">
            <v>411.6098484848485</v>
          </cell>
          <cell r="K95">
            <v>102.93560606060606</v>
          </cell>
        </row>
      </sheetData>
      <sheetData sheetId="12"/>
      <sheetData sheetId="13"/>
      <sheetData sheetId="1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I Gas"/>
      <sheetName val="WEPCO"/>
      <sheetName val="WPSC"/>
      <sheetName val="Alliant"/>
      <sheetName val="NSP"/>
      <sheetName val="MWNG"/>
      <sheetName val="SWL&amp;P"/>
      <sheetName val="City Gas"/>
      <sheetName val="SCVNG"/>
      <sheetName val="Florence"/>
      <sheetName val="Viroqua"/>
      <sheetName val="MG&amp;E"/>
      <sheetName val="Ferrell"/>
      <sheetName val="Tru-Gas"/>
      <sheetName val="Totals"/>
    </sheetNames>
    <sheetDataSet>
      <sheetData sheetId="0">
        <row r="12">
          <cell r="B12">
            <v>0</v>
          </cell>
          <cell r="C12">
            <v>0</v>
          </cell>
          <cell r="D12">
            <v>0</v>
          </cell>
          <cell r="E12">
            <v>4724</v>
          </cell>
          <cell r="F12">
            <v>0</v>
          </cell>
          <cell r="G12">
            <v>3</v>
          </cell>
          <cell r="H12">
            <v>0</v>
          </cell>
          <cell r="I12">
            <v>5944</v>
          </cell>
          <cell r="J12">
            <v>45</v>
          </cell>
          <cell r="K12"/>
        </row>
        <row r="13">
          <cell r="B13">
            <v>0</v>
          </cell>
          <cell r="C13">
            <v>0</v>
          </cell>
          <cell r="D13">
            <v>0</v>
          </cell>
          <cell r="E13">
            <v>106832</v>
          </cell>
          <cell r="F13">
            <v>0</v>
          </cell>
          <cell r="G13">
            <v>19910</v>
          </cell>
          <cell r="H13">
            <v>0</v>
          </cell>
          <cell r="I13">
            <v>378997</v>
          </cell>
          <cell r="J13">
            <v>2</v>
          </cell>
          <cell r="K13"/>
        </row>
        <row r="17">
          <cell r="B17">
            <v>0</v>
          </cell>
          <cell r="C17">
            <v>2020</v>
          </cell>
          <cell r="D17">
            <v>1732</v>
          </cell>
          <cell r="E17"/>
          <cell r="F17">
            <v>762</v>
          </cell>
          <cell r="G17"/>
          <cell r="H17">
            <v>117</v>
          </cell>
          <cell r="I17"/>
          <cell r="J17">
            <v>93</v>
          </cell>
          <cell r="K17"/>
        </row>
        <row r="18">
          <cell r="B18">
            <v>0</v>
          </cell>
          <cell r="C18">
            <v>0</v>
          </cell>
          <cell r="D18">
            <v>0</v>
          </cell>
          <cell r="E18"/>
          <cell r="F18">
            <v>0</v>
          </cell>
          <cell r="G18"/>
          <cell r="H18">
            <v>0</v>
          </cell>
          <cell r="I18"/>
          <cell r="J18">
            <v>0</v>
          </cell>
          <cell r="K18"/>
        </row>
        <row r="19">
          <cell r="B19">
            <v>0</v>
          </cell>
          <cell r="C19">
            <v>3</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95</v>
          </cell>
          <cell r="D21">
            <v>0</v>
          </cell>
          <cell r="E21"/>
          <cell r="F21">
            <v>0</v>
          </cell>
          <cell r="G21"/>
          <cell r="H21">
            <v>0</v>
          </cell>
          <cell r="I21"/>
          <cell r="J21">
            <v>0</v>
          </cell>
          <cell r="K21"/>
        </row>
        <row r="22">
          <cell r="B22">
            <v>0</v>
          </cell>
          <cell r="C22">
            <v>3849</v>
          </cell>
          <cell r="D22">
            <v>1836</v>
          </cell>
          <cell r="E22"/>
          <cell r="F22">
            <v>164</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37</v>
          </cell>
          <cell r="D25">
            <v>8</v>
          </cell>
          <cell r="E25"/>
          <cell r="F25">
            <v>0</v>
          </cell>
          <cell r="G25"/>
          <cell r="H25">
            <v>0</v>
          </cell>
          <cell r="I25"/>
          <cell r="J25">
            <v>0</v>
          </cell>
          <cell r="K25"/>
        </row>
        <row r="30">
          <cell r="B30">
            <v>0</v>
          </cell>
          <cell r="C30">
            <v>95588</v>
          </cell>
          <cell r="D30">
            <v>10429</v>
          </cell>
          <cell r="E30"/>
          <cell r="F30">
            <v>714</v>
          </cell>
          <cell r="G30"/>
          <cell r="H30">
            <v>97</v>
          </cell>
          <cell r="I30"/>
          <cell r="J30">
            <v>4</v>
          </cell>
          <cell r="K30"/>
        </row>
        <row r="31">
          <cell r="B31">
            <v>0</v>
          </cell>
          <cell r="C31">
            <v>0</v>
          </cell>
          <cell r="D31">
            <v>0</v>
          </cell>
          <cell r="E31"/>
          <cell r="F31">
            <v>0</v>
          </cell>
          <cell r="G31"/>
          <cell r="H31">
            <v>0</v>
          </cell>
          <cell r="I31"/>
          <cell r="J31">
            <v>0</v>
          </cell>
          <cell r="K31"/>
        </row>
        <row r="32">
          <cell r="B32">
            <v>0</v>
          </cell>
          <cell r="C32">
            <v>421</v>
          </cell>
          <cell r="D32">
            <v>19489</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11855</v>
          </cell>
          <cell r="D34">
            <v>22124</v>
          </cell>
          <cell r="E34"/>
          <cell r="F34">
            <v>5</v>
          </cell>
          <cell r="G34"/>
          <cell r="H34">
            <v>0</v>
          </cell>
          <cell r="I34"/>
          <cell r="J34">
            <v>0</v>
          </cell>
          <cell r="K34"/>
        </row>
        <row r="35">
          <cell r="B35">
            <v>0</v>
          </cell>
          <cell r="C35">
            <v>337858</v>
          </cell>
          <cell r="D35">
            <v>6605</v>
          </cell>
          <cell r="E35"/>
          <cell r="F35">
            <v>550</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2</v>
          </cell>
          <cell r="E38"/>
          <cell r="F38">
            <v>0</v>
          </cell>
          <cell r="G38"/>
          <cell r="H38">
            <v>0</v>
          </cell>
          <cell r="I38"/>
          <cell r="J38">
            <v>0</v>
          </cell>
          <cell r="K38"/>
        </row>
        <row r="43">
          <cell r="B43">
            <v>0</v>
          </cell>
          <cell r="C43">
            <v>1</v>
          </cell>
          <cell r="D43">
            <v>8</v>
          </cell>
          <cell r="E43">
            <v>839</v>
          </cell>
          <cell r="F43">
            <v>2658</v>
          </cell>
          <cell r="G43">
            <v>1363</v>
          </cell>
          <cell r="H43">
            <v>958</v>
          </cell>
          <cell r="I43">
            <v>2828</v>
          </cell>
          <cell r="J43">
            <v>1780</v>
          </cell>
          <cell r="K43">
            <v>281</v>
          </cell>
        </row>
        <row r="44">
          <cell r="B44">
            <v>2176</v>
          </cell>
          <cell r="C44">
            <v>1450</v>
          </cell>
          <cell r="D44">
            <v>2137</v>
          </cell>
          <cell r="E44">
            <v>46210</v>
          </cell>
          <cell r="F44">
            <v>108218</v>
          </cell>
          <cell r="G44">
            <v>70424</v>
          </cell>
          <cell r="H44">
            <v>75457</v>
          </cell>
          <cell r="I44">
            <v>95327</v>
          </cell>
          <cell r="J44">
            <v>80147</v>
          </cell>
          <cell r="K44">
            <v>24195</v>
          </cell>
        </row>
        <row r="49">
          <cell r="E49">
            <v>8</v>
          </cell>
          <cell r="F49"/>
          <cell r="G49">
            <v>4</v>
          </cell>
          <cell r="H49"/>
          <cell r="I49">
            <v>132</v>
          </cell>
          <cell r="J49"/>
          <cell r="K49">
            <v>28</v>
          </cell>
          <cell r="L49"/>
        </row>
        <row r="50">
          <cell r="E50">
            <v>13</v>
          </cell>
          <cell r="F50"/>
          <cell r="G50">
            <v>7</v>
          </cell>
          <cell r="H50"/>
          <cell r="I50">
            <v>62</v>
          </cell>
          <cell r="J50"/>
          <cell r="K50">
            <v>29</v>
          </cell>
          <cell r="L50"/>
        </row>
        <row r="51">
          <cell r="E51">
            <v>47</v>
          </cell>
          <cell r="F51"/>
          <cell r="G51">
            <v>40</v>
          </cell>
          <cell r="H51"/>
          <cell r="I51">
            <v>278</v>
          </cell>
          <cell r="J51"/>
          <cell r="K51">
            <v>206</v>
          </cell>
          <cell r="L51"/>
        </row>
        <row r="52">
          <cell r="E52">
            <v>4</v>
          </cell>
          <cell r="F52"/>
          <cell r="G52">
            <v>3</v>
          </cell>
          <cell r="H52"/>
          <cell r="I52">
            <v>52</v>
          </cell>
          <cell r="J52"/>
          <cell r="K52">
            <v>8</v>
          </cell>
          <cell r="L52"/>
        </row>
        <row r="53">
          <cell r="E53">
            <v>99</v>
          </cell>
          <cell r="F53"/>
          <cell r="G53">
            <v>43</v>
          </cell>
          <cell r="H53"/>
          <cell r="I53">
            <v>603</v>
          </cell>
          <cell r="J53"/>
          <cell r="K53">
            <v>227</v>
          </cell>
          <cell r="L53"/>
        </row>
        <row r="54">
          <cell r="E54">
            <v>48</v>
          </cell>
          <cell r="F54"/>
          <cell r="G54">
            <v>21</v>
          </cell>
          <cell r="H54"/>
          <cell r="I54">
            <v>337</v>
          </cell>
          <cell r="J54"/>
          <cell r="K54">
            <v>106</v>
          </cell>
          <cell r="L54"/>
        </row>
        <row r="55">
          <cell r="E55">
            <v>2</v>
          </cell>
          <cell r="F55"/>
          <cell r="G55">
            <v>1</v>
          </cell>
          <cell r="H55"/>
          <cell r="I55">
            <v>7</v>
          </cell>
          <cell r="J55"/>
          <cell r="K55">
            <v>3</v>
          </cell>
          <cell r="L55"/>
        </row>
        <row r="56">
          <cell r="E56">
            <v>26</v>
          </cell>
          <cell r="F56"/>
          <cell r="G56">
            <v>8</v>
          </cell>
          <cell r="H56"/>
          <cell r="I56">
            <v>349</v>
          </cell>
          <cell r="J56"/>
          <cell r="K56">
            <v>84</v>
          </cell>
          <cell r="L56"/>
        </row>
        <row r="57">
          <cell r="G57">
            <v>26</v>
          </cell>
          <cell r="H57"/>
          <cell r="I57"/>
          <cell r="J57"/>
          <cell r="K57"/>
          <cell r="L57"/>
        </row>
        <row r="60">
          <cell r="D60">
            <v>364</v>
          </cell>
          <cell r="L60">
            <v>8005</v>
          </cell>
        </row>
        <row r="61">
          <cell r="D61">
            <v>216040</v>
          </cell>
          <cell r="L61">
            <v>27431</v>
          </cell>
        </row>
        <row r="64">
          <cell r="D64">
            <v>6</v>
          </cell>
        </row>
        <row r="65">
          <cell r="D65"/>
        </row>
        <row r="78">
          <cell r="B78">
            <v>0</v>
          </cell>
          <cell r="C78">
            <v>0</v>
          </cell>
          <cell r="D78">
            <v>0</v>
          </cell>
          <cell r="E78">
            <v>1740.0666666666666</v>
          </cell>
          <cell r="F78">
            <v>0</v>
          </cell>
          <cell r="G78">
            <v>324.29166666666669</v>
          </cell>
          <cell r="H78">
            <v>0</v>
          </cell>
          <cell r="I78">
            <v>6173.0571969696966</v>
          </cell>
          <cell r="J78">
            <v>3.2575757575757577E-2</v>
          </cell>
          <cell r="K78"/>
        </row>
        <row r="82">
          <cell r="B82">
            <v>0</v>
          </cell>
          <cell r="C82">
            <v>1556.9257575757576</v>
          </cell>
          <cell r="D82">
            <v>169.86628787878789</v>
          </cell>
          <cell r="E82"/>
          <cell r="F82">
            <v>11.629545454545454</v>
          </cell>
          <cell r="G82"/>
          <cell r="H82">
            <v>1.5799242424242423</v>
          </cell>
          <cell r="I82"/>
          <cell r="J82">
            <v>6.5151515151515155E-2</v>
          </cell>
          <cell r="K82"/>
        </row>
        <row r="83">
          <cell r="B83">
            <v>0</v>
          </cell>
          <cell r="C83">
            <v>0</v>
          </cell>
          <cell r="D83">
            <v>0</v>
          </cell>
          <cell r="E83"/>
          <cell r="F83">
            <v>0</v>
          </cell>
          <cell r="G83"/>
          <cell r="H83">
            <v>0</v>
          </cell>
          <cell r="I83"/>
          <cell r="J83">
            <v>0</v>
          </cell>
          <cell r="K83"/>
        </row>
        <row r="84">
          <cell r="B84">
            <v>0</v>
          </cell>
          <cell r="C84">
            <v>6.8571969696969699</v>
          </cell>
          <cell r="D84">
            <v>317.4344696969697</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193.09280303030303</v>
          </cell>
          <cell r="D86">
            <v>360.35303030303032</v>
          </cell>
          <cell r="E86"/>
          <cell r="F86">
            <v>8.1439393939393936E-2</v>
          </cell>
          <cell r="G86"/>
          <cell r="H86">
            <v>0</v>
          </cell>
          <cell r="I86"/>
          <cell r="J86">
            <v>0</v>
          </cell>
          <cell r="K86"/>
        </row>
        <row r="87">
          <cell r="B87">
            <v>0</v>
          </cell>
          <cell r="C87">
            <v>5502.9901515151514</v>
          </cell>
          <cell r="D87">
            <v>107.58143939393939</v>
          </cell>
          <cell r="E87"/>
          <cell r="F87">
            <v>8.9583333333333339</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3.2575757575757577E-2</v>
          </cell>
          <cell r="E90"/>
          <cell r="F90">
            <v>0</v>
          </cell>
          <cell r="G90"/>
          <cell r="H90">
            <v>0</v>
          </cell>
          <cell r="I90"/>
          <cell r="J90">
            <v>0</v>
          </cell>
          <cell r="K90"/>
        </row>
        <row r="95">
          <cell r="B95">
            <v>35.442424242424245</v>
          </cell>
          <cell r="C95">
            <v>23.617424242424242</v>
          </cell>
          <cell r="D95">
            <v>34.807196969696967</v>
          </cell>
          <cell r="E95">
            <v>752.66287878787875</v>
          </cell>
          <cell r="F95">
            <v>1762.6416666666667</v>
          </cell>
          <cell r="G95">
            <v>1147.0575757575757</v>
          </cell>
          <cell r="H95">
            <v>1229.0344696969696</v>
          </cell>
          <cell r="I95">
            <v>1552.6746212121211</v>
          </cell>
          <cell r="J95">
            <v>1305.4246212121211</v>
          </cell>
          <cell r="K95">
            <v>394.08522727272725</v>
          </cell>
        </row>
      </sheetData>
      <sheetData sheetId="1">
        <row r="12">
          <cell r="B12">
            <v>0</v>
          </cell>
          <cell r="C12">
            <v>0</v>
          </cell>
          <cell r="D12">
            <v>0</v>
          </cell>
          <cell r="E12">
            <v>3099</v>
          </cell>
          <cell r="F12">
            <v>0</v>
          </cell>
          <cell r="G12">
            <v>0</v>
          </cell>
          <cell r="H12">
            <v>0</v>
          </cell>
          <cell r="I12">
            <v>5935</v>
          </cell>
          <cell r="J12">
            <v>0</v>
          </cell>
        </row>
        <row r="13">
          <cell r="B13">
            <v>0</v>
          </cell>
          <cell r="C13">
            <v>0</v>
          </cell>
          <cell r="D13">
            <v>0</v>
          </cell>
          <cell r="E13">
            <v>73721</v>
          </cell>
          <cell r="F13">
            <v>0</v>
          </cell>
          <cell r="G13">
            <v>310</v>
          </cell>
          <cell r="H13">
            <v>0</v>
          </cell>
          <cell r="I13">
            <v>324416</v>
          </cell>
          <cell r="J13">
            <v>0</v>
          </cell>
        </row>
        <row r="17">
          <cell r="B17">
            <v>0</v>
          </cell>
          <cell r="C17">
            <v>1300</v>
          </cell>
          <cell r="D17">
            <v>722</v>
          </cell>
          <cell r="F17">
            <v>880</v>
          </cell>
          <cell r="H17">
            <v>163</v>
          </cell>
          <cell r="J17">
            <v>34</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4544</v>
          </cell>
          <cell r="D22">
            <v>1139</v>
          </cell>
          <cell r="F22">
            <v>252</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64830</v>
          </cell>
          <cell r="D30">
            <v>8498</v>
          </cell>
          <cell r="F30">
            <v>334</v>
          </cell>
          <cell r="H30">
            <v>57</v>
          </cell>
          <cell r="J30">
            <v>2</v>
          </cell>
        </row>
        <row r="31">
          <cell r="B31">
            <v>0</v>
          </cell>
          <cell r="C31">
            <v>0</v>
          </cell>
          <cell r="D31">
            <v>0</v>
          </cell>
          <cell r="F31">
            <v>0</v>
          </cell>
          <cell r="H31">
            <v>0</v>
          </cell>
          <cell r="J31">
            <v>0</v>
          </cell>
        </row>
        <row r="32">
          <cell r="B32">
            <v>0</v>
          </cell>
          <cell r="C32">
            <v>310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321620</v>
          </cell>
          <cell r="D35">
            <v>2646</v>
          </cell>
          <cell r="F35">
            <v>150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14</v>
          </cell>
          <cell r="E43">
            <v>370</v>
          </cell>
          <cell r="F43">
            <v>2009</v>
          </cell>
          <cell r="G43">
            <v>1559</v>
          </cell>
          <cell r="H43">
            <v>1101</v>
          </cell>
          <cell r="I43">
            <v>2447</v>
          </cell>
          <cell r="J43">
            <v>1424</v>
          </cell>
          <cell r="K43">
            <v>110</v>
          </cell>
        </row>
        <row r="44">
          <cell r="B44">
            <v>273</v>
          </cell>
          <cell r="C44">
            <v>2</v>
          </cell>
          <cell r="D44">
            <v>107</v>
          </cell>
          <cell r="E44">
            <v>11820</v>
          </cell>
          <cell r="F44">
            <v>54366</v>
          </cell>
          <cell r="G44">
            <v>98000</v>
          </cell>
          <cell r="H44">
            <v>72875</v>
          </cell>
          <cell r="I44">
            <v>88795</v>
          </cell>
          <cell r="J44">
            <v>64117</v>
          </cell>
          <cell r="K44">
            <v>8092</v>
          </cell>
        </row>
        <row r="49">
          <cell r="E49">
            <v>2</v>
          </cell>
          <cell r="G49">
            <v>0</v>
          </cell>
          <cell r="I49">
            <v>19</v>
          </cell>
          <cell r="K49">
            <v>5</v>
          </cell>
        </row>
        <row r="50">
          <cell r="E50">
            <v>10</v>
          </cell>
          <cell r="G50">
            <v>5</v>
          </cell>
          <cell r="I50">
            <v>68</v>
          </cell>
          <cell r="K50">
            <v>15</v>
          </cell>
        </row>
        <row r="51">
          <cell r="E51">
            <v>45</v>
          </cell>
          <cell r="G51">
            <v>34</v>
          </cell>
          <cell r="I51">
            <v>206</v>
          </cell>
          <cell r="K51">
            <v>162</v>
          </cell>
        </row>
        <row r="52">
          <cell r="E52">
            <v>2</v>
          </cell>
          <cell r="G52">
            <v>0</v>
          </cell>
          <cell r="I52">
            <v>36</v>
          </cell>
          <cell r="K52">
            <v>8</v>
          </cell>
        </row>
        <row r="53">
          <cell r="E53">
            <v>38</v>
          </cell>
          <cell r="G53">
            <v>16</v>
          </cell>
          <cell r="I53">
            <v>191</v>
          </cell>
          <cell r="K53">
            <v>31</v>
          </cell>
        </row>
        <row r="54">
          <cell r="E54">
            <v>29</v>
          </cell>
          <cell r="G54">
            <v>9</v>
          </cell>
          <cell r="I54">
            <v>150</v>
          </cell>
          <cell r="K54">
            <v>16</v>
          </cell>
        </row>
        <row r="55">
          <cell r="E55">
            <v>0</v>
          </cell>
          <cell r="G55">
            <v>0</v>
          </cell>
          <cell r="I55">
            <v>10</v>
          </cell>
          <cell r="K55">
            <v>1</v>
          </cell>
        </row>
        <row r="56">
          <cell r="E56">
            <v>4</v>
          </cell>
          <cell r="G56">
            <v>1</v>
          </cell>
          <cell r="I56">
            <v>480</v>
          </cell>
          <cell r="K56">
            <v>0</v>
          </cell>
        </row>
        <row r="57">
          <cell r="G57">
            <v>0</v>
          </cell>
        </row>
        <row r="60">
          <cell r="D60">
            <v>210</v>
          </cell>
          <cell r="L60">
            <v>2208</v>
          </cell>
        </row>
        <row r="61">
          <cell r="D61">
            <v>155694</v>
          </cell>
          <cell r="L61">
            <v>15631</v>
          </cell>
        </row>
        <row r="64">
          <cell r="D64">
            <v>5</v>
          </cell>
        </row>
        <row r="78">
          <cell r="B78">
            <v>0</v>
          </cell>
          <cell r="C78">
            <v>0</v>
          </cell>
          <cell r="D78">
            <v>0</v>
          </cell>
          <cell r="E78">
            <v>1382.26875</v>
          </cell>
          <cell r="F78">
            <v>0</v>
          </cell>
          <cell r="G78">
            <v>5.8125</v>
          </cell>
          <cell r="H78">
            <v>0</v>
          </cell>
          <cell r="I78">
            <v>6082.8</v>
          </cell>
          <cell r="J78">
            <v>0</v>
          </cell>
        </row>
        <row r="82">
          <cell r="B82">
            <v>0</v>
          </cell>
          <cell r="C82">
            <v>1215.5625</v>
          </cell>
          <cell r="D82">
            <v>159.33750000000001</v>
          </cell>
          <cell r="F82">
            <v>6.2625000000000002</v>
          </cell>
          <cell r="H82">
            <v>1.0687500000000001</v>
          </cell>
          <cell r="J82">
            <v>3.7499999999999999E-2</v>
          </cell>
        </row>
        <row r="83">
          <cell r="B83">
            <v>0</v>
          </cell>
          <cell r="C83">
            <v>0</v>
          </cell>
          <cell r="D83">
            <v>0</v>
          </cell>
          <cell r="F83">
            <v>0</v>
          </cell>
          <cell r="H83">
            <v>0</v>
          </cell>
          <cell r="J83">
            <v>0</v>
          </cell>
        </row>
        <row r="84">
          <cell r="B84">
            <v>0</v>
          </cell>
          <cell r="C84">
            <v>5.8125</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6030.375</v>
          </cell>
          <cell r="D87">
            <v>49.612499999999997</v>
          </cell>
          <cell r="F87">
            <v>2.8125</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5.1187500000000004</v>
          </cell>
          <cell r="C95">
            <v>3.7499999999999999E-2</v>
          </cell>
          <cell r="D95">
            <v>2.0062500000000001</v>
          </cell>
          <cell r="E95">
            <v>221.625</v>
          </cell>
          <cell r="F95">
            <v>1019.3625</v>
          </cell>
          <cell r="G95">
            <v>1837.5</v>
          </cell>
          <cell r="H95">
            <v>1366.40625</v>
          </cell>
          <cell r="I95">
            <v>1664.90625</v>
          </cell>
          <cell r="J95">
            <v>1202.1937499999999</v>
          </cell>
          <cell r="K95">
            <v>151.72499999999999</v>
          </cell>
        </row>
      </sheetData>
      <sheetData sheetId="2">
        <row r="12">
          <cell r="B12">
            <v>0</v>
          </cell>
          <cell r="C12">
            <v>0</v>
          </cell>
          <cell r="D12">
            <v>0</v>
          </cell>
          <cell r="E12">
            <v>1773.7</v>
          </cell>
          <cell r="F12">
            <v>0</v>
          </cell>
          <cell r="G12">
            <v>0</v>
          </cell>
          <cell r="H12">
            <v>0</v>
          </cell>
          <cell r="I12">
            <v>5812</v>
          </cell>
          <cell r="J12">
            <v>0</v>
          </cell>
        </row>
        <row r="13">
          <cell r="B13">
            <v>0</v>
          </cell>
          <cell r="C13">
            <v>0</v>
          </cell>
          <cell r="D13">
            <v>0</v>
          </cell>
          <cell r="E13">
            <v>32886</v>
          </cell>
          <cell r="F13">
            <v>0</v>
          </cell>
          <cell r="G13">
            <v>0</v>
          </cell>
          <cell r="H13">
            <v>0</v>
          </cell>
          <cell r="I13">
            <v>259824</v>
          </cell>
          <cell r="J13">
            <v>0</v>
          </cell>
        </row>
        <row r="17">
          <cell r="B17">
            <v>0</v>
          </cell>
          <cell r="C17">
            <v>776.1</v>
          </cell>
          <cell r="D17">
            <v>574</v>
          </cell>
          <cell r="F17">
            <v>348.1</v>
          </cell>
          <cell r="H17">
            <v>51.4</v>
          </cell>
          <cell r="J17">
            <v>24.1</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4531.5</v>
          </cell>
          <cell r="D22">
            <v>940.5</v>
          </cell>
          <cell r="F22">
            <v>340</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29261</v>
          </cell>
          <cell r="D30">
            <v>3421</v>
          </cell>
          <cell r="F30">
            <v>166</v>
          </cell>
          <cell r="H30">
            <v>36</v>
          </cell>
          <cell r="J30">
            <v>2</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257204</v>
          </cell>
          <cell r="D35">
            <v>2458</v>
          </cell>
          <cell r="F35">
            <v>146</v>
          </cell>
          <cell r="H35">
            <v>15</v>
          </cell>
          <cell r="J35">
            <v>1</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v>
          </cell>
          <cell r="D43">
            <v>2</v>
          </cell>
          <cell r="E43">
            <v>116</v>
          </cell>
          <cell r="F43">
            <v>1268.7</v>
          </cell>
          <cell r="G43">
            <v>1124.5</v>
          </cell>
          <cell r="H43">
            <v>691.4</v>
          </cell>
          <cell r="I43">
            <v>3002.7</v>
          </cell>
          <cell r="J43">
            <v>1331.5</v>
          </cell>
          <cell r="K43">
            <v>46.9</v>
          </cell>
        </row>
        <row r="44">
          <cell r="B44">
            <v>0</v>
          </cell>
          <cell r="C44">
            <v>500</v>
          </cell>
          <cell r="D44">
            <v>20</v>
          </cell>
          <cell r="E44">
            <v>1099</v>
          </cell>
          <cell r="F44">
            <v>32734</v>
          </cell>
          <cell r="G44">
            <v>73944</v>
          </cell>
          <cell r="H44">
            <v>45731</v>
          </cell>
          <cell r="I44">
            <v>78566</v>
          </cell>
          <cell r="J44">
            <v>55519</v>
          </cell>
          <cell r="K44">
            <v>4597</v>
          </cell>
        </row>
        <row r="49">
          <cell r="E49">
            <v>1</v>
          </cell>
          <cell r="G49">
            <v>0</v>
          </cell>
          <cell r="I49">
            <v>23</v>
          </cell>
          <cell r="K49">
            <v>10</v>
          </cell>
        </row>
        <row r="50">
          <cell r="E50">
            <v>8</v>
          </cell>
          <cell r="G50">
            <v>4</v>
          </cell>
          <cell r="I50">
            <v>38</v>
          </cell>
          <cell r="K50">
            <v>25</v>
          </cell>
        </row>
        <row r="51">
          <cell r="E51">
            <v>46</v>
          </cell>
          <cell r="G51">
            <v>36</v>
          </cell>
          <cell r="I51">
            <v>196</v>
          </cell>
          <cell r="K51">
            <v>175</v>
          </cell>
        </row>
        <row r="52">
          <cell r="E52">
            <v>1</v>
          </cell>
          <cell r="G52">
            <v>1</v>
          </cell>
          <cell r="I52">
            <v>46</v>
          </cell>
          <cell r="K52">
            <v>40</v>
          </cell>
        </row>
        <row r="53">
          <cell r="E53">
            <v>8</v>
          </cell>
          <cell r="G53">
            <v>1</v>
          </cell>
          <cell r="I53">
            <v>86</v>
          </cell>
          <cell r="K53">
            <v>15</v>
          </cell>
        </row>
        <row r="54">
          <cell r="E54">
            <v>39</v>
          </cell>
          <cell r="G54">
            <v>20</v>
          </cell>
          <cell r="I54">
            <v>1808</v>
          </cell>
          <cell r="K54">
            <v>1056</v>
          </cell>
        </row>
        <row r="55">
          <cell r="E55">
            <v>0</v>
          </cell>
          <cell r="G55">
            <v>0</v>
          </cell>
          <cell r="I55">
            <v>8</v>
          </cell>
          <cell r="K55">
            <v>7</v>
          </cell>
        </row>
        <row r="56">
          <cell r="E56">
            <v>3</v>
          </cell>
          <cell r="G56">
            <v>2</v>
          </cell>
          <cell r="I56">
            <v>18</v>
          </cell>
          <cell r="K56">
            <v>10</v>
          </cell>
        </row>
        <row r="57">
          <cell r="G57">
            <v>1200</v>
          </cell>
        </row>
        <row r="60">
          <cell r="D60">
            <v>252</v>
          </cell>
          <cell r="L60">
            <v>2462</v>
          </cell>
        </row>
        <row r="61">
          <cell r="D61">
            <v>110451</v>
          </cell>
          <cell r="L61">
            <v>21022</v>
          </cell>
        </row>
        <row r="64">
          <cell r="D64">
            <v>0</v>
          </cell>
        </row>
        <row r="78">
          <cell r="B78">
            <v>0</v>
          </cell>
          <cell r="C78">
            <v>0</v>
          </cell>
          <cell r="D78">
            <v>0</v>
          </cell>
          <cell r="E78">
            <v>585.47045454545457</v>
          </cell>
          <cell r="F78">
            <v>0</v>
          </cell>
          <cell r="G78">
            <v>0</v>
          </cell>
          <cell r="H78">
            <v>0</v>
          </cell>
          <cell r="I78">
            <v>4625.6545454545458</v>
          </cell>
          <cell r="J78">
            <v>0</v>
          </cell>
        </row>
        <row r="82">
          <cell r="B82">
            <v>0</v>
          </cell>
          <cell r="C82">
            <v>520.9344696969697</v>
          </cell>
          <cell r="D82">
            <v>60.904166666666669</v>
          </cell>
          <cell r="F82">
            <v>2.9553030303030301</v>
          </cell>
          <cell r="H82">
            <v>0.64090909090909087</v>
          </cell>
          <cell r="J82">
            <v>3.5606060606060606E-2</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4579.0106060606058</v>
          </cell>
          <cell r="D87">
            <v>43.759848484848483</v>
          </cell>
          <cell r="F87">
            <v>2.5992424242424241</v>
          </cell>
          <cell r="H87">
            <v>0.26704545454545453</v>
          </cell>
          <cell r="J87">
            <v>1.7803030303030303E-2</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8.9015151515151523</v>
          </cell>
          <cell r="D95">
            <v>0.35606060606060608</v>
          </cell>
          <cell r="E95">
            <v>19.565530303030304</v>
          </cell>
          <cell r="F95">
            <v>582.76439393939393</v>
          </cell>
          <cell r="G95">
            <v>1316.4272727272728</v>
          </cell>
          <cell r="H95">
            <v>814.15037878787882</v>
          </cell>
          <cell r="I95">
            <v>1398.7128787878787</v>
          </cell>
          <cell r="J95">
            <v>988.40643939393942</v>
          </cell>
          <cell r="K95">
            <v>81.840530303030306</v>
          </cell>
        </row>
      </sheetData>
      <sheetData sheetId="3">
        <row r="12">
          <cell r="B12">
            <v>0</v>
          </cell>
          <cell r="C12">
            <v>0</v>
          </cell>
          <cell r="D12">
            <v>0</v>
          </cell>
          <cell r="E12">
            <v>1572.32</v>
          </cell>
          <cell r="F12">
            <v>0</v>
          </cell>
          <cell r="G12">
            <v>0</v>
          </cell>
          <cell r="H12">
            <v>0</v>
          </cell>
          <cell r="I12">
            <v>2425.04</v>
          </cell>
          <cell r="J12">
            <v>0</v>
          </cell>
        </row>
        <row r="13">
          <cell r="B13">
            <v>0</v>
          </cell>
          <cell r="C13">
            <v>0</v>
          </cell>
          <cell r="D13">
            <v>0</v>
          </cell>
          <cell r="E13">
            <v>36033</v>
          </cell>
          <cell r="F13">
            <v>0</v>
          </cell>
          <cell r="G13">
            <v>0</v>
          </cell>
          <cell r="H13">
            <v>0</v>
          </cell>
          <cell r="I13">
            <v>127149</v>
          </cell>
          <cell r="J13">
            <v>0</v>
          </cell>
        </row>
        <row r="17">
          <cell r="B17">
            <v>0</v>
          </cell>
          <cell r="C17">
            <v>656.73</v>
          </cell>
          <cell r="D17">
            <v>482.39</v>
          </cell>
          <cell r="F17">
            <v>373.06</v>
          </cell>
          <cell r="H17">
            <v>58.59</v>
          </cell>
          <cell r="J17">
            <v>1.55</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1497.38</v>
          </cell>
          <cell r="D22">
            <v>848.85</v>
          </cell>
          <cell r="F22">
            <v>78.81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32541</v>
          </cell>
          <cell r="D30">
            <v>3377</v>
          </cell>
          <cell r="F30">
            <v>93</v>
          </cell>
          <cell r="H30">
            <v>22</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126285</v>
          </cell>
          <cell r="D35">
            <v>803</v>
          </cell>
          <cell r="F35">
            <v>61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18.04</v>
          </cell>
          <cell r="C43">
            <v>0.56999999999999995</v>
          </cell>
          <cell r="D43">
            <v>0.71</v>
          </cell>
          <cell r="E43">
            <v>120.11</v>
          </cell>
          <cell r="F43">
            <v>798.19</v>
          </cell>
          <cell r="G43">
            <v>504.4</v>
          </cell>
          <cell r="H43">
            <v>544.01</v>
          </cell>
          <cell r="I43">
            <v>1128.6099999999999</v>
          </cell>
          <cell r="J43">
            <v>759.09</v>
          </cell>
          <cell r="K43">
            <v>123.63</v>
          </cell>
        </row>
        <row r="44">
          <cell r="B44">
            <v>456</v>
          </cell>
          <cell r="C44">
            <v>7</v>
          </cell>
          <cell r="D44">
            <v>18</v>
          </cell>
          <cell r="E44">
            <v>1313</v>
          </cell>
          <cell r="F44">
            <v>17712</v>
          </cell>
          <cell r="G44">
            <v>30246</v>
          </cell>
          <cell r="H44">
            <v>33386</v>
          </cell>
          <cell r="I44">
            <v>42563</v>
          </cell>
          <cell r="J44">
            <v>33682</v>
          </cell>
          <cell r="K44">
            <v>3799</v>
          </cell>
        </row>
        <row r="49">
          <cell r="E49">
            <v>3</v>
          </cell>
          <cell r="G49">
            <v>1</v>
          </cell>
          <cell r="I49">
            <v>23</v>
          </cell>
          <cell r="K49">
            <v>4</v>
          </cell>
        </row>
        <row r="50">
          <cell r="E50">
            <v>2</v>
          </cell>
          <cell r="G50">
            <v>2</v>
          </cell>
          <cell r="I50">
            <v>35</v>
          </cell>
          <cell r="K50">
            <v>10</v>
          </cell>
        </row>
        <row r="51">
          <cell r="E51">
            <v>6</v>
          </cell>
          <cell r="G51">
            <v>6</v>
          </cell>
          <cell r="I51">
            <v>121</v>
          </cell>
          <cell r="K51">
            <v>102</v>
          </cell>
        </row>
        <row r="52">
          <cell r="E52">
            <v>0</v>
          </cell>
          <cell r="G52">
            <v>0</v>
          </cell>
          <cell r="I52">
            <v>6</v>
          </cell>
          <cell r="K52">
            <v>3</v>
          </cell>
        </row>
        <row r="53">
          <cell r="E53">
            <v>22</v>
          </cell>
          <cell r="G53">
            <v>4</v>
          </cell>
          <cell r="I53">
            <v>924</v>
          </cell>
          <cell r="K53">
            <v>4</v>
          </cell>
        </row>
        <row r="54">
          <cell r="E54">
            <v>22</v>
          </cell>
          <cell r="G54">
            <v>2</v>
          </cell>
          <cell r="I54">
            <v>511</v>
          </cell>
          <cell r="K54">
            <v>57</v>
          </cell>
        </row>
        <row r="55">
          <cell r="E55">
            <v>0</v>
          </cell>
          <cell r="G55">
            <v>0</v>
          </cell>
          <cell r="I55">
            <v>6</v>
          </cell>
          <cell r="K55">
            <v>1</v>
          </cell>
        </row>
        <row r="56">
          <cell r="E56">
            <v>1</v>
          </cell>
          <cell r="G56">
            <v>0</v>
          </cell>
          <cell r="I56">
            <v>0</v>
          </cell>
          <cell r="K56">
            <v>0</v>
          </cell>
        </row>
        <row r="57">
          <cell r="G57">
            <v>158</v>
          </cell>
        </row>
        <row r="60">
          <cell r="D60">
            <v>127</v>
          </cell>
          <cell r="L60">
            <v>1272</v>
          </cell>
        </row>
        <row r="61">
          <cell r="D61">
            <v>92217</v>
          </cell>
          <cell r="L61">
            <v>34989</v>
          </cell>
        </row>
        <row r="64">
          <cell r="D64">
            <v>0</v>
          </cell>
        </row>
        <row r="78">
          <cell r="B78">
            <v>0</v>
          </cell>
          <cell r="C78">
            <v>0</v>
          </cell>
          <cell r="D78">
            <v>0</v>
          </cell>
          <cell r="E78">
            <v>511.83238636363637</v>
          </cell>
          <cell r="F78">
            <v>0</v>
          </cell>
          <cell r="G78">
            <v>0</v>
          </cell>
          <cell r="H78">
            <v>0</v>
          </cell>
          <cell r="I78">
            <v>1806.09375</v>
          </cell>
          <cell r="J78">
            <v>0</v>
          </cell>
        </row>
        <row r="82">
          <cell r="B82">
            <v>0</v>
          </cell>
          <cell r="C82">
            <v>462.23011363636363</v>
          </cell>
          <cell r="D82">
            <v>47.96875</v>
          </cell>
          <cell r="F82">
            <v>1.3210227272727273</v>
          </cell>
          <cell r="H82">
            <v>0.3125</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1793.8210227272727</v>
          </cell>
          <cell r="D87">
            <v>11.40625</v>
          </cell>
          <cell r="F87">
            <v>0.86647727272727271</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6.4772727272727275</v>
          </cell>
          <cell r="C95">
            <v>9.9431818181818177E-2</v>
          </cell>
          <cell r="D95">
            <v>0.25568181818181818</v>
          </cell>
          <cell r="E95">
            <v>18.650568181818183</v>
          </cell>
          <cell r="F95">
            <v>251.59090909090909</v>
          </cell>
          <cell r="G95">
            <v>429.63068181818181</v>
          </cell>
          <cell r="H95">
            <v>474.23295454545456</v>
          </cell>
          <cell r="I95">
            <v>604.58806818181813</v>
          </cell>
          <cell r="J95">
            <v>478.4375</v>
          </cell>
          <cell r="K95">
            <v>53.96306818181818</v>
          </cell>
        </row>
      </sheetData>
      <sheetData sheetId="4">
        <row r="12">
          <cell r="B12">
            <v>0</v>
          </cell>
          <cell r="C12">
            <v>0</v>
          </cell>
          <cell r="D12">
            <v>0</v>
          </cell>
          <cell r="E12">
            <v>436</v>
          </cell>
          <cell r="F12">
            <v>0</v>
          </cell>
          <cell r="G12">
            <v>0</v>
          </cell>
          <cell r="H12">
            <v>0</v>
          </cell>
          <cell r="I12">
            <v>1663</v>
          </cell>
          <cell r="J12">
            <v>0</v>
          </cell>
        </row>
        <row r="13">
          <cell r="B13">
            <v>0</v>
          </cell>
          <cell r="C13">
            <v>0</v>
          </cell>
          <cell r="D13">
            <v>0</v>
          </cell>
          <cell r="E13">
            <v>8779</v>
          </cell>
          <cell r="F13">
            <v>0</v>
          </cell>
          <cell r="G13">
            <v>181</v>
          </cell>
          <cell r="H13">
            <v>0</v>
          </cell>
          <cell r="I13">
            <v>84442</v>
          </cell>
          <cell r="J13">
            <v>0</v>
          </cell>
        </row>
        <row r="17">
          <cell r="B17">
            <v>0</v>
          </cell>
          <cell r="C17">
            <v>190</v>
          </cell>
          <cell r="D17">
            <v>140</v>
          </cell>
          <cell r="F17">
            <v>89</v>
          </cell>
          <cell r="H17">
            <v>15</v>
          </cell>
          <cell r="J17">
            <v>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1271</v>
          </cell>
          <cell r="D22">
            <v>383</v>
          </cell>
          <cell r="F22">
            <v>9</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8681</v>
          </cell>
          <cell r="D30">
            <v>84</v>
          </cell>
          <cell r="F30">
            <v>13</v>
          </cell>
          <cell r="H30">
            <v>1</v>
          </cell>
          <cell r="J30">
            <v>0</v>
          </cell>
        </row>
        <row r="31">
          <cell r="B31">
            <v>0</v>
          </cell>
          <cell r="C31">
            <v>0</v>
          </cell>
          <cell r="D31">
            <v>0</v>
          </cell>
          <cell r="F31">
            <v>0</v>
          </cell>
          <cell r="H31">
            <v>0</v>
          </cell>
          <cell r="J31">
            <v>0</v>
          </cell>
        </row>
        <row r="32">
          <cell r="B32">
            <v>0</v>
          </cell>
          <cell r="C32">
            <v>181</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81696</v>
          </cell>
          <cell r="D35">
            <v>2552</v>
          </cell>
          <cell r="F35">
            <v>194</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6</v>
          </cell>
          <cell r="F43">
            <v>343</v>
          </cell>
          <cell r="G43">
            <v>105</v>
          </cell>
          <cell r="H43">
            <v>306</v>
          </cell>
          <cell r="I43">
            <v>833</v>
          </cell>
          <cell r="J43">
            <v>477</v>
          </cell>
          <cell r="K43">
            <v>29</v>
          </cell>
        </row>
        <row r="44">
          <cell r="B44">
            <v>0</v>
          </cell>
          <cell r="C44">
            <v>10</v>
          </cell>
          <cell r="D44">
            <v>6</v>
          </cell>
          <cell r="E44">
            <v>88</v>
          </cell>
          <cell r="F44">
            <v>7051</v>
          </cell>
          <cell r="G44">
            <v>8159</v>
          </cell>
          <cell r="H44">
            <v>16744</v>
          </cell>
          <cell r="I44">
            <v>34554</v>
          </cell>
          <cell r="J44">
            <v>23461</v>
          </cell>
          <cell r="K44">
            <v>3329</v>
          </cell>
        </row>
        <row r="49">
          <cell r="E49">
            <v>1</v>
          </cell>
          <cell r="G49">
            <v>0</v>
          </cell>
          <cell r="I49">
            <v>13</v>
          </cell>
          <cell r="K49">
            <v>1</v>
          </cell>
        </row>
        <row r="50">
          <cell r="E50">
            <v>2</v>
          </cell>
          <cell r="G50">
            <v>0</v>
          </cell>
          <cell r="I50">
            <v>12</v>
          </cell>
          <cell r="K50">
            <v>6</v>
          </cell>
        </row>
        <row r="51">
          <cell r="E51">
            <v>8</v>
          </cell>
          <cell r="G51">
            <v>6</v>
          </cell>
          <cell r="I51">
            <v>101</v>
          </cell>
          <cell r="K51">
            <v>94</v>
          </cell>
        </row>
        <row r="52">
          <cell r="E52">
            <v>1</v>
          </cell>
          <cell r="G52">
            <v>1</v>
          </cell>
          <cell r="I52">
            <v>18</v>
          </cell>
          <cell r="K52">
            <v>9</v>
          </cell>
        </row>
        <row r="53">
          <cell r="E53">
            <v>30</v>
          </cell>
          <cell r="G53">
            <v>3</v>
          </cell>
          <cell r="I53">
            <v>61</v>
          </cell>
          <cell r="K53">
            <v>10</v>
          </cell>
        </row>
        <row r="54">
          <cell r="E54">
            <v>20</v>
          </cell>
          <cell r="G54">
            <v>1</v>
          </cell>
          <cell r="I54">
            <v>126</v>
          </cell>
          <cell r="K54">
            <v>8</v>
          </cell>
        </row>
        <row r="55">
          <cell r="E55">
            <v>0</v>
          </cell>
          <cell r="G55">
            <v>0</v>
          </cell>
          <cell r="I55">
            <v>0</v>
          </cell>
          <cell r="K55">
            <v>0</v>
          </cell>
        </row>
        <row r="56">
          <cell r="E56">
            <v>0</v>
          </cell>
          <cell r="G56">
            <v>0</v>
          </cell>
          <cell r="I56">
            <v>0</v>
          </cell>
          <cell r="K56">
            <v>0</v>
          </cell>
        </row>
        <row r="57">
          <cell r="G57">
            <v>71</v>
          </cell>
        </row>
        <row r="60">
          <cell r="D60">
            <v>116</v>
          </cell>
          <cell r="L60">
            <v>1868</v>
          </cell>
        </row>
        <row r="61">
          <cell r="D61">
            <v>37414</v>
          </cell>
          <cell r="L61">
            <v>44330</v>
          </cell>
        </row>
        <row r="64">
          <cell r="D64">
            <v>9</v>
          </cell>
        </row>
        <row r="78">
          <cell r="B78">
            <v>0</v>
          </cell>
          <cell r="C78">
            <v>0</v>
          </cell>
          <cell r="D78">
            <v>0</v>
          </cell>
          <cell r="E78">
            <v>129.68977272727273</v>
          </cell>
          <cell r="F78">
            <v>0</v>
          </cell>
          <cell r="G78">
            <v>2.6738636363636363</v>
          </cell>
          <cell r="H78">
            <v>0</v>
          </cell>
          <cell r="I78">
            <v>1247.4386363636363</v>
          </cell>
          <cell r="J78">
            <v>0</v>
          </cell>
        </row>
        <row r="82">
          <cell r="B82">
            <v>0</v>
          </cell>
          <cell r="C82">
            <v>128.24204545454546</v>
          </cell>
          <cell r="D82">
            <v>1.240909090909091</v>
          </cell>
          <cell r="F82">
            <v>0.19204545454545455</v>
          </cell>
          <cell r="H82">
            <v>1.4772727272727272E-2</v>
          </cell>
          <cell r="J82">
            <v>0</v>
          </cell>
        </row>
        <row r="83">
          <cell r="B83">
            <v>0</v>
          </cell>
          <cell r="C83">
            <v>0</v>
          </cell>
          <cell r="D83">
            <v>0</v>
          </cell>
          <cell r="F83">
            <v>0</v>
          </cell>
          <cell r="H83">
            <v>0</v>
          </cell>
          <cell r="J83">
            <v>0</v>
          </cell>
        </row>
        <row r="84">
          <cell r="B84">
            <v>0</v>
          </cell>
          <cell r="C84">
            <v>2.6738636363636363</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1206.8727272727272</v>
          </cell>
          <cell r="D87">
            <v>37.700000000000003</v>
          </cell>
          <cell r="F87">
            <v>2.8659090909090907</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0.14772727272727273</v>
          </cell>
          <cell r="D95">
            <v>8.8636363636363638E-2</v>
          </cell>
          <cell r="E95">
            <v>1.3</v>
          </cell>
          <cell r="F95">
            <v>104.16249999999999</v>
          </cell>
          <cell r="G95">
            <v>120.53068181818182</v>
          </cell>
          <cell r="H95">
            <v>247.35454545454544</v>
          </cell>
          <cell r="I95">
            <v>510.45681818181816</v>
          </cell>
          <cell r="J95">
            <v>346.58295454545453</v>
          </cell>
          <cell r="K95">
            <v>49.178409090909092</v>
          </cell>
        </row>
      </sheetData>
      <sheetData sheetId="5">
        <row r="12">
          <cell r="B12"/>
          <cell r="C12">
            <v>0</v>
          </cell>
          <cell r="D12">
            <v>0</v>
          </cell>
          <cell r="E12">
            <v>116.1</v>
          </cell>
          <cell r="F12">
            <v>0</v>
          </cell>
          <cell r="G12">
            <v>0</v>
          </cell>
          <cell r="H12">
            <v>0</v>
          </cell>
          <cell r="I12">
            <v>524.79999999999995</v>
          </cell>
          <cell r="J12">
            <v>0</v>
          </cell>
        </row>
        <row r="13">
          <cell r="B13">
            <v>0</v>
          </cell>
          <cell r="C13">
            <v>0</v>
          </cell>
          <cell r="D13">
            <v>0</v>
          </cell>
          <cell r="E13">
            <v>1350</v>
          </cell>
          <cell r="F13">
            <v>0</v>
          </cell>
          <cell r="G13">
            <v>0</v>
          </cell>
          <cell r="H13">
            <v>0</v>
          </cell>
          <cell r="I13">
            <v>14037</v>
          </cell>
          <cell r="J13">
            <v>0</v>
          </cell>
        </row>
        <row r="17">
          <cell r="B17">
            <v>0</v>
          </cell>
          <cell r="C17">
            <v>43.4</v>
          </cell>
          <cell r="D17">
            <v>47.7</v>
          </cell>
          <cell r="F17">
            <v>25</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382</v>
          </cell>
          <cell r="D22">
            <v>134.4</v>
          </cell>
          <cell r="F22">
            <v>8.4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1325</v>
          </cell>
          <cell r="D30">
            <v>21</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13844</v>
          </cell>
          <cell r="D35">
            <v>178</v>
          </cell>
          <cell r="F35">
            <v>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51.8</v>
          </cell>
          <cell r="G43">
            <v>15.7</v>
          </cell>
          <cell r="H43">
            <v>37.700000000000003</v>
          </cell>
          <cell r="I43">
            <v>337</v>
          </cell>
          <cell r="J43">
            <v>168.6</v>
          </cell>
          <cell r="K43">
            <v>30.1</v>
          </cell>
        </row>
        <row r="44">
          <cell r="B44">
            <v>0</v>
          </cell>
          <cell r="C44">
            <v>0</v>
          </cell>
          <cell r="D44">
            <v>0</v>
          </cell>
          <cell r="E44">
            <v>0</v>
          </cell>
          <cell r="F44">
            <v>1949</v>
          </cell>
          <cell r="G44">
            <v>1140</v>
          </cell>
          <cell r="H44">
            <v>1443</v>
          </cell>
          <cell r="I44">
            <v>6410</v>
          </cell>
          <cell r="J44">
            <v>3918</v>
          </cell>
          <cell r="K44">
            <v>527</v>
          </cell>
        </row>
        <row r="49">
          <cell r="E49">
            <v>0</v>
          </cell>
          <cell r="G49">
            <v>0</v>
          </cell>
          <cell r="I49">
            <v>0</v>
          </cell>
          <cell r="K49">
            <v>0</v>
          </cell>
        </row>
        <row r="50">
          <cell r="E50">
            <v>0</v>
          </cell>
          <cell r="G50">
            <v>0</v>
          </cell>
          <cell r="I50">
            <v>0</v>
          </cell>
          <cell r="K50">
            <v>0</v>
          </cell>
        </row>
        <row r="51">
          <cell r="E51">
            <v>2</v>
          </cell>
          <cell r="G51">
            <v>2</v>
          </cell>
          <cell r="I51">
            <v>10</v>
          </cell>
          <cell r="K51">
            <v>10</v>
          </cell>
        </row>
        <row r="52">
          <cell r="E52">
            <v>0</v>
          </cell>
          <cell r="G52">
            <v>0</v>
          </cell>
          <cell r="I52">
            <v>1</v>
          </cell>
          <cell r="K52">
            <v>1</v>
          </cell>
        </row>
        <row r="53">
          <cell r="E53">
            <v>0</v>
          </cell>
          <cell r="G53">
            <v>0</v>
          </cell>
          <cell r="I53">
            <v>1</v>
          </cell>
          <cell r="K53">
            <v>1</v>
          </cell>
        </row>
        <row r="54">
          <cell r="E54">
            <v>4</v>
          </cell>
          <cell r="G54">
            <v>4</v>
          </cell>
          <cell r="I54">
            <v>14</v>
          </cell>
          <cell r="K54">
            <v>14</v>
          </cell>
        </row>
        <row r="55">
          <cell r="E55">
            <v>0</v>
          </cell>
          <cell r="G55">
            <v>0</v>
          </cell>
          <cell r="I55">
            <v>0</v>
          </cell>
          <cell r="K55">
            <v>0</v>
          </cell>
        </row>
        <row r="56">
          <cell r="E56">
            <v>0</v>
          </cell>
          <cell r="G56">
            <v>0</v>
          </cell>
          <cell r="I56">
            <v>0</v>
          </cell>
          <cell r="K56">
            <v>0</v>
          </cell>
        </row>
        <row r="57">
          <cell r="G57">
            <v>2</v>
          </cell>
        </row>
        <row r="60">
          <cell r="D60">
            <v>12</v>
          </cell>
          <cell r="L60">
            <v>214</v>
          </cell>
        </row>
        <row r="61">
          <cell r="D61">
            <v>7016</v>
          </cell>
          <cell r="L61">
            <v>619</v>
          </cell>
        </row>
        <row r="64">
          <cell r="D64">
            <v>0</v>
          </cell>
        </row>
        <row r="78">
          <cell r="B78">
            <v>0</v>
          </cell>
          <cell r="C78">
            <v>0</v>
          </cell>
          <cell r="D78">
            <v>0</v>
          </cell>
          <cell r="E78">
            <v>35.028409090909093</v>
          </cell>
          <cell r="F78">
            <v>0</v>
          </cell>
          <cell r="G78">
            <v>0</v>
          </cell>
          <cell r="H78">
            <v>0</v>
          </cell>
          <cell r="I78">
            <v>364.21761363636364</v>
          </cell>
          <cell r="J78">
            <v>0</v>
          </cell>
        </row>
        <row r="82">
          <cell r="B82">
            <v>0</v>
          </cell>
          <cell r="C82">
            <v>34.379734848484851</v>
          </cell>
          <cell r="D82">
            <v>0.54488636363636367</v>
          </cell>
          <cell r="F82">
            <v>0.10378787878787879</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359.20984848484846</v>
          </cell>
          <cell r="D87">
            <v>4.6185606060606057</v>
          </cell>
          <cell r="F87">
            <v>0.38920454545454547</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50.570643939393939</v>
          </cell>
          <cell r="G95">
            <v>29.579545454545453</v>
          </cell>
          <cell r="H95">
            <v>37.441477272727276</v>
          </cell>
          <cell r="I95">
            <v>166.32007575757575</v>
          </cell>
          <cell r="J95">
            <v>101.66022727272727</v>
          </cell>
          <cell r="K95">
            <v>13.67405303030303</v>
          </cell>
        </row>
      </sheetData>
      <sheetData sheetId="6">
        <row r="12">
          <cell r="B12">
            <v>0</v>
          </cell>
          <cell r="C12">
            <v>0</v>
          </cell>
          <cell r="D12">
            <v>0</v>
          </cell>
          <cell r="E12">
            <v>90</v>
          </cell>
          <cell r="F12">
            <v>0</v>
          </cell>
          <cell r="G12">
            <v>0</v>
          </cell>
          <cell r="H12">
            <v>0</v>
          </cell>
          <cell r="I12">
            <v>197</v>
          </cell>
          <cell r="J12">
            <v>0</v>
          </cell>
          <cell r="K12"/>
        </row>
        <row r="13">
          <cell r="B13">
            <v>0</v>
          </cell>
          <cell r="C13">
            <v>0</v>
          </cell>
          <cell r="D13">
            <v>0</v>
          </cell>
          <cell r="E13">
            <v>1585</v>
          </cell>
          <cell r="F13">
            <v>0</v>
          </cell>
          <cell r="G13">
            <v>3</v>
          </cell>
          <cell r="H13">
            <v>0</v>
          </cell>
          <cell r="I13">
            <v>8672</v>
          </cell>
          <cell r="J13">
            <v>0</v>
          </cell>
          <cell r="K13"/>
        </row>
        <row r="17">
          <cell r="B17">
            <v>0</v>
          </cell>
          <cell r="C17">
            <v>37</v>
          </cell>
          <cell r="D17">
            <v>26</v>
          </cell>
          <cell r="E17"/>
          <cell r="F17">
            <v>16</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142</v>
          </cell>
          <cell r="D22">
            <v>46</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1540</v>
          </cell>
          <cell r="D30">
            <v>38</v>
          </cell>
          <cell r="E30"/>
          <cell r="F30">
            <v>5</v>
          </cell>
          <cell r="G30"/>
          <cell r="H30">
            <v>2</v>
          </cell>
          <cell r="I30"/>
          <cell r="J30">
            <v>0</v>
          </cell>
          <cell r="K30"/>
        </row>
        <row r="31">
          <cell r="B31">
            <v>0</v>
          </cell>
          <cell r="C31">
            <v>0</v>
          </cell>
          <cell r="D31">
            <v>0</v>
          </cell>
          <cell r="E31"/>
          <cell r="F31">
            <v>0</v>
          </cell>
          <cell r="G31"/>
          <cell r="H31">
            <v>0</v>
          </cell>
          <cell r="I31"/>
          <cell r="J31">
            <v>0</v>
          </cell>
          <cell r="K31"/>
        </row>
        <row r="32">
          <cell r="B32">
            <v>0</v>
          </cell>
          <cell r="C32">
            <v>3</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8562</v>
          </cell>
          <cell r="D35">
            <v>108</v>
          </cell>
          <cell r="E35"/>
          <cell r="F35">
            <v>2</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14</v>
          </cell>
          <cell r="F43">
            <v>49</v>
          </cell>
          <cell r="G43">
            <v>34</v>
          </cell>
          <cell r="H43">
            <v>22</v>
          </cell>
          <cell r="I43">
            <v>146</v>
          </cell>
          <cell r="J43">
            <v>20</v>
          </cell>
          <cell r="K43">
            <v>2</v>
          </cell>
        </row>
        <row r="44">
          <cell r="B44">
            <v>0</v>
          </cell>
          <cell r="C44">
            <v>0</v>
          </cell>
          <cell r="D44">
            <v>0</v>
          </cell>
          <cell r="E44">
            <v>3</v>
          </cell>
          <cell r="F44">
            <v>1615</v>
          </cell>
          <cell r="G44">
            <v>3005</v>
          </cell>
          <cell r="H44">
            <v>2081</v>
          </cell>
          <cell r="I44">
            <v>2038</v>
          </cell>
          <cell r="J44">
            <v>1306</v>
          </cell>
          <cell r="K44">
            <v>212</v>
          </cell>
        </row>
        <row r="49">
          <cell r="E49">
            <v>2</v>
          </cell>
          <cell r="F49"/>
          <cell r="G49">
            <v>2</v>
          </cell>
          <cell r="H49"/>
          <cell r="I49">
            <v>3</v>
          </cell>
          <cell r="J49"/>
          <cell r="K49">
            <v>3</v>
          </cell>
          <cell r="L49"/>
        </row>
        <row r="50">
          <cell r="E50">
            <v>0</v>
          </cell>
          <cell r="F50"/>
          <cell r="G50">
            <v>0</v>
          </cell>
          <cell r="H50"/>
          <cell r="I50">
            <v>12</v>
          </cell>
          <cell r="J50"/>
          <cell r="K50">
            <v>12</v>
          </cell>
          <cell r="L50"/>
        </row>
        <row r="51">
          <cell r="E51">
            <v>2</v>
          </cell>
          <cell r="F51"/>
          <cell r="G51">
            <v>2</v>
          </cell>
          <cell r="H51"/>
          <cell r="I51">
            <v>33</v>
          </cell>
          <cell r="J51"/>
          <cell r="K51">
            <v>33</v>
          </cell>
          <cell r="L51"/>
        </row>
        <row r="52">
          <cell r="E52">
            <v>0</v>
          </cell>
          <cell r="F52"/>
          <cell r="G52">
            <v>0</v>
          </cell>
          <cell r="H52"/>
          <cell r="I52">
            <v>0</v>
          </cell>
          <cell r="J52"/>
          <cell r="K52">
            <v>0</v>
          </cell>
          <cell r="L52"/>
        </row>
        <row r="53">
          <cell r="E53">
            <v>2</v>
          </cell>
          <cell r="F53"/>
          <cell r="G53">
            <v>2</v>
          </cell>
          <cell r="H53"/>
          <cell r="I53">
            <v>1</v>
          </cell>
          <cell r="J53"/>
          <cell r="K53">
            <v>1</v>
          </cell>
          <cell r="L53"/>
        </row>
        <row r="54">
          <cell r="E54">
            <v>5</v>
          </cell>
          <cell r="F54"/>
          <cell r="G54">
            <v>5</v>
          </cell>
          <cell r="H54"/>
          <cell r="I54">
            <v>6</v>
          </cell>
          <cell r="J54"/>
          <cell r="K54">
            <v>6</v>
          </cell>
          <cell r="L54"/>
        </row>
        <row r="55">
          <cell r="E55">
            <v>0</v>
          </cell>
          <cell r="F55"/>
          <cell r="G55">
            <v>0</v>
          </cell>
          <cell r="H55"/>
          <cell r="I55">
            <v>3</v>
          </cell>
          <cell r="J55"/>
          <cell r="K55">
            <v>3</v>
          </cell>
          <cell r="L55"/>
        </row>
        <row r="56">
          <cell r="E56">
            <v>0</v>
          </cell>
          <cell r="F56"/>
          <cell r="G56">
            <v>0</v>
          </cell>
          <cell r="H56"/>
          <cell r="I56">
            <v>2</v>
          </cell>
          <cell r="J56"/>
          <cell r="K56">
            <v>2</v>
          </cell>
          <cell r="L56"/>
        </row>
        <row r="57">
          <cell r="G57">
            <v>0</v>
          </cell>
          <cell r="H57"/>
          <cell r="I57"/>
          <cell r="J57"/>
          <cell r="K57"/>
          <cell r="L57"/>
        </row>
        <row r="60">
          <cell r="D60">
            <v>35</v>
          </cell>
          <cell r="L60">
            <v>64</v>
          </cell>
        </row>
        <row r="61">
          <cell r="D61">
            <v>4501</v>
          </cell>
          <cell r="L61">
            <v>294</v>
          </cell>
        </row>
        <row r="64">
          <cell r="D64">
            <v>0</v>
          </cell>
        </row>
        <row r="65">
          <cell r="D65"/>
        </row>
        <row r="78">
          <cell r="B78">
            <v>0</v>
          </cell>
          <cell r="C78">
            <v>0</v>
          </cell>
          <cell r="D78">
            <v>0</v>
          </cell>
          <cell r="E78">
            <v>31.519886363636363</v>
          </cell>
          <cell r="F78">
            <v>0</v>
          </cell>
          <cell r="G78">
            <v>5.9659090909090912E-2</v>
          </cell>
          <cell r="H78">
            <v>0</v>
          </cell>
          <cell r="I78">
            <v>172.45454545454547</v>
          </cell>
          <cell r="J78">
            <v>0</v>
          </cell>
          <cell r="K78"/>
        </row>
        <row r="82">
          <cell r="B82">
            <v>0</v>
          </cell>
          <cell r="C82">
            <v>30.625</v>
          </cell>
          <cell r="D82">
            <v>0.75568181818181823</v>
          </cell>
          <cell r="E82"/>
          <cell r="F82">
            <v>9.9431818181818177E-2</v>
          </cell>
          <cell r="G82"/>
          <cell r="H82">
            <v>3.9772727272727272E-2</v>
          </cell>
          <cell r="I82"/>
          <cell r="J82">
            <v>0</v>
          </cell>
          <cell r="K82"/>
        </row>
        <row r="83">
          <cell r="B83">
            <v>0</v>
          </cell>
          <cell r="C83">
            <v>0</v>
          </cell>
          <cell r="D83">
            <v>0</v>
          </cell>
          <cell r="E83"/>
          <cell r="F83">
            <v>0</v>
          </cell>
          <cell r="G83"/>
          <cell r="H83">
            <v>0</v>
          </cell>
          <cell r="I83"/>
          <cell r="J83">
            <v>0</v>
          </cell>
          <cell r="K83"/>
        </row>
        <row r="84">
          <cell r="B84">
            <v>0</v>
          </cell>
          <cell r="C84">
            <v>5.9659090909090912E-2</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170.26704545454547</v>
          </cell>
          <cell r="D87">
            <v>2.1477272727272729</v>
          </cell>
          <cell r="E87"/>
          <cell r="F87">
            <v>3.9772727272727272E-2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5.9659090909090912E-2</v>
          </cell>
          <cell r="F95">
            <v>32.116477272727273</v>
          </cell>
          <cell r="G95">
            <v>59.758522727272727</v>
          </cell>
          <cell r="H95">
            <v>41.383522727272727</v>
          </cell>
          <cell r="I95">
            <v>40.528409090909093</v>
          </cell>
          <cell r="J95">
            <v>25.97159090909091</v>
          </cell>
          <cell r="K95">
            <v>4.2159090909090908</v>
          </cell>
        </row>
      </sheetData>
      <sheetData sheetId="7">
        <row r="12">
          <cell r="B12">
            <v>0</v>
          </cell>
          <cell r="C12">
            <v>0</v>
          </cell>
          <cell r="D12">
            <v>0</v>
          </cell>
          <cell r="E12">
            <v>14</v>
          </cell>
          <cell r="F12">
            <v>0</v>
          </cell>
          <cell r="G12">
            <v>0</v>
          </cell>
          <cell r="H12">
            <v>0</v>
          </cell>
          <cell r="I12">
            <v>241</v>
          </cell>
          <cell r="J12">
            <v>0</v>
          </cell>
          <cell r="K12"/>
        </row>
        <row r="13">
          <cell r="B13">
            <v>0</v>
          </cell>
          <cell r="C13">
            <v>0</v>
          </cell>
          <cell r="D13">
            <v>0</v>
          </cell>
          <cell r="E13">
            <v>355</v>
          </cell>
          <cell r="F13">
            <v>0</v>
          </cell>
          <cell r="G13">
            <v>0</v>
          </cell>
          <cell r="H13">
            <v>0</v>
          </cell>
          <cell r="I13">
            <v>4591</v>
          </cell>
          <cell r="J13">
            <v>0</v>
          </cell>
          <cell r="K13"/>
        </row>
        <row r="17">
          <cell r="B17">
            <v>0</v>
          </cell>
          <cell r="C17">
            <v>7</v>
          </cell>
          <cell r="D17">
            <v>6</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161</v>
          </cell>
          <cell r="D22">
            <v>79</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354</v>
          </cell>
          <cell r="D30">
            <v>0</v>
          </cell>
          <cell r="E30"/>
          <cell r="F30">
            <v>1</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4545</v>
          </cell>
          <cell r="D35">
            <v>41</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16</v>
          </cell>
          <cell r="G43">
            <v>7</v>
          </cell>
          <cell r="H43">
            <v>20</v>
          </cell>
          <cell r="I43">
            <v>99</v>
          </cell>
          <cell r="J43">
            <v>102</v>
          </cell>
          <cell r="K43">
            <v>11</v>
          </cell>
        </row>
        <row r="44">
          <cell r="B44">
            <v>0</v>
          </cell>
          <cell r="C44">
            <v>0</v>
          </cell>
          <cell r="D44">
            <v>0</v>
          </cell>
          <cell r="E44">
            <v>0</v>
          </cell>
          <cell r="F44">
            <v>422</v>
          </cell>
          <cell r="G44">
            <v>580</v>
          </cell>
          <cell r="H44">
            <v>681</v>
          </cell>
          <cell r="I44">
            <v>1162</v>
          </cell>
          <cell r="J44">
            <v>1828</v>
          </cell>
          <cell r="K44">
            <v>273</v>
          </cell>
        </row>
        <row r="49">
          <cell r="E49">
            <v>0</v>
          </cell>
          <cell r="F49"/>
          <cell r="G49">
            <v>0</v>
          </cell>
          <cell r="H49"/>
          <cell r="I49">
            <v>0</v>
          </cell>
          <cell r="J49"/>
          <cell r="K49">
            <v>0</v>
          </cell>
          <cell r="L49"/>
        </row>
        <row r="50">
          <cell r="E50">
            <v>0</v>
          </cell>
          <cell r="F50"/>
          <cell r="G50">
            <v>0</v>
          </cell>
          <cell r="H50"/>
          <cell r="I50">
            <v>0</v>
          </cell>
          <cell r="J50"/>
          <cell r="K50">
            <v>0</v>
          </cell>
          <cell r="L50"/>
        </row>
        <row r="51">
          <cell r="E51">
            <v>1</v>
          </cell>
          <cell r="F51"/>
          <cell r="G51">
            <v>1</v>
          </cell>
          <cell r="H51"/>
          <cell r="I51">
            <v>4</v>
          </cell>
          <cell r="J51"/>
          <cell r="K51">
            <v>1</v>
          </cell>
          <cell r="L51"/>
        </row>
        <row r="52">
          <cell r="E52">
            <v>0</v>
          </cell>
          <cell r="F52"/>
          <cell r="G52">
            <v>0</v>
          </cell>
          <cell r="H52"/>
          <cell r="I52">
            <v>0</v>
          </cell>
          <cell r="J52"/>
          <cell r="K52">
            <v>0</v>
          </cell>
          <cell r="L52"/>
        </row>
        <row r="53">
          <cell r="E53">
            <v>0</v>
          </cell>
          <cell r="F53"/>
          <cell r="G53">
            <v>0</v>
          </cell>
          <cell r="H53"/>
          <cell r="I53">
            <v>0</v>
          </cell>
          <cell r="J53"/>
          <cell r="K53">
            <v>0</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5</v>
          </cell>
          <cell r="L60">
            <v>149</v>
          </cell>
        </row>
        <row r="61">
          <cell r="D61">
            <v>1854</v>
          </cell>
          <cell r="L61">
            <v>713</v>
          </cell>
        </row>
        <row r="64">
          <cell r="D64">
            <v>0</v>
          </cell>
        </row>
        <row r="65">
          <cell r="D65"/>
        </row>
        <row r="78">
          <cell r="B78">
            <v>0</v>
          </cell>
          <cell r="C78">
            <v>0</v>
          </cell>
          <cell r="D78">
            <v>0</v>
          </cell>
          <cell r="E78">
            <v>6.7234848484848486</v>
          </cell>
          <cell r="F78">
            <v>0</v>
          </cell>
          <cell r="G78">
            <v>0</v>
          </cell>
          <cell r="H78">
            <v>0</v>
          </cell>
          <cell r="I78">
            <v>86.950757575757578</v>
          </cell>
          <cell r="J78">
            <v>0</v>
          </cell>
          <cell r="K78"/>
        </row>
        <row r="82">
          <cell r="B82">
            <v>0</v>
          </cell>
          <cell r="C82">
            <v>6.7045454545454541</v>
          </cell>
          <cell r="D82">
            <v>0</v>
          </cell>
          <cell r="E82"/>
          <cell r="F82">
            <v>1.893939393939394E-2</v>
          </cell>
          <cell r="G82"/>
          <cell r="H82">
            <v>0</v>
          </cell>
          <cell r="I82"/>
          <cell r="J82">
            <v>0</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86.079545454545453</v>
          </cell>
          <cell r="D87">
            <v>0.77651515151515149</v>
          </cell>
          <cell r="E87"/>
          <cell r="F87">
            <v>9.4696969696969696E-2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0</v>
          </cell>
          <cell r="F95">
            <v>7.9924242424242422</v>
          </cell>
          <cell r="G95">
            <v>10.984848484848484</v>
          </cell>
          <cell r="H95">
            <v>12.897727272727273</v>
          </cell>
          <cell r="I95">
            <v>22.007575757575758</v>
          </cell>
          <cell r="J95">
            <v>34.621212121212125</v>
          </cell>
          <cell r="K95">
            <v>5.1704545454545459</v>
          </cell>
        </row>
      </sheetData>
      <sheetData sheetId="8">
        <row r="12">
          <cell r="B12">
            <v>0</v>
          </cell>
          <cell r="C12">
            <v>0</v>
          </cell>
          <cell r="D12">
            <v>0</v>
          </cell>
          <cell r="E12">
            <v>43.122999999999998</v>
          </cell>
          <cell r="F12">
            <v>0</v>
          </cell>
          <cell r="G12">
            <v>0</v>
          </cell>
          <cell r="H12">
            <v>0</v>
          </cell>
          <cell r="I12">
            <v>157.90700000000001</v>
          </cell>
          <cell r="J12">
            <v>0</v>
          </cell>
        </row>
        <row r="13">
          <cell r="B13">
            <v>0</v>
          </cell>
          <cell r="C13">
            <v>0</v>
          </cell>
          <cell r="D13">
            <v>0</v>
          </cell>
          <cell r="E13">
            <v>1365</v>
          </cell>
          <cell r="F13">
            <v>0</v>
          </cell>
          <cell r="G13">
            <v>0</v>
          </cell>
          <cell r="H13">
            <v>0</v>
          </cell>
          <cell r="I13">
            <v>5856</v>
          </cell>
          <cell r="J13">
            <v>0</v>
          </cell>
        </row>
        <row r="17">
          <cell r="B17">
            <v>0</v>
          </cell>
          <cell r="C17">
            <v>27.45</v>
          </cell>
          <cell r="D17">
            <v>10.823</v>
          </cell>
          <cell r="F17">
            <v>4.8499999999999996</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130.25800000000001</v>
          </cell>
          <cell r="D22">
            <v>25.908999999999999</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1353</v>
          </cell>
          <cell r="D30">
            <v>10</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5794</v>
          </cell>
          <cell r="D35">
            <v>61</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42.548999999999999</v>
          </cell>
          <cell r="G43">
            <v>14.173</v>
          </cell>
          <cell r="H43">
            <v>13.262</v>
          </cell>
          <cell r="I43">
            <v>45.716999999999999</v>
          </cell>
          <cell r="J43">
            <v>76.998000000000005</v>
          </cell>
          <cell r="K43">
            <v>8.3309999999999995</v>
          </cell>
        </row>
        <row r="44">
          <cell r="B44">
            <v>0</v>
          </cell>
          <cell r="C44">
            <v>0</v>
          </cell>
          <cell r="D44">
            <v>0</v>
          </cell>
          <cell r="E44">
            <v>0</v>
          </cell>
          <cell r="F44">
            <v>1062</v>
          </cell>
          <cell r="G44">
            <v>1216</v>
          </cell>
          <cell r="H44">
            <v>1381</v>
          </cell>
          <cell r="I44">
            <v>1514</v>
          </cell>
          <cell r="J44">
            <v>1840</v>
          </cell>
          <cell r="K44">
            <v>208</v>
          </cell>
        </row>
        <row r="49">
          <cell r="E49">
            <v>0</v>
          </cell>
          <cell r="G49">
            <v>0</v>
          </cell>
          <cell r="I49">
            <v>0</v>
          </cell>
          <cell r="K49">
            <v>0</v>
          </cell>
        </row>
        <row r="50">
          <cell r="E50">
            <v>0</v>
          </cell>
          <cell r="G50">
            <v>0</v>
          </cell>
          <cell r="I50">
            <v>0</v>
          </cell>
          <cell r="K50">
            <v>0</v>
          </cell>
        </row>
        <row r="51">
          <cell r="E51">
            <v>3</v>
          </cell>
          <cell r="G51">
            <v>3</v>
          </cell>
          <cell r="I51">
            <v>13</v>
          </cell>
          <cell r="K51">
            <v>13</v>
          </cell>
        </row>
        <row r="52">
          <cell r="E52">
            <v>0</v>
          </cell>
          <cell r="G52">
            <v>0</v>
          </cell>
          <cell r="I52">
            <v>2</v>
          </cell>
          <cell r="K52">
            <v>0</v>
          </cell>
        </row>
        <row r="53">
          <cell r="E53">
            <v>2</v>
          </cell>
          <cell r="G53">
            <v>0</v>
          </cell>
          <cell r="I53">
            <v>2</v>
          </cell>
          <cell r="K53">
            <v>0</v>
          </cell>
        </row>
        <row r="54">
          <cell r="E54">
            <v>0</v>
          </cell>
          <cell r="G54">
            <v>0</v>
          </cell>
          <cell r="I54">
            <v>0</v>
          </cell>
          <cell r="K54">
            <v>0</v>
          </cell>
        </row>
        <row r="55">
          <cell r="E55">
            <v>0</v>
          </cell>
          <cell r="G55">
            <v>0</v>
          </cell>
          <cell r="I55">
            <v>0</v>
          </cell>
          <cell r="K55">
            <v>0</v>
          </cell>
        </row>
        <row r="56">
          <cell r="E56">
            <v>0</v>
          </cell>
          <cell r="G56">
            <v>0</v>
          </cell>
          <cell r="I56">
            <v>0</v>
          </cell>
          <cell r="K56">
            <v>0</v>
          </cell>
        </row>
        <row r="57">
          <cell r="G57">
            <v>0</v>
          </cell>
        </row>
        <row r="60">
          <cell r="D60">
            <v>19</v>
          </cell>
          <cell r="L60">
            <v>90</v>
          </cell>
        </row>
        <row r="61">
          <cell r="D61">
            <v>3354</v>
          </cell>
          <cell r="L61">
            <v>160</v>
          </cell>
        </row>
        <row r="64">
          <cell r="D64">
            <v>0</v>
          </cell>
        </row>
        <row r="78">
          <cell r="B78">
            <v>0</v>
          </cell>
          <cell r="C78">
            <v>0</v>
          </cell>
          <cell r="D78">
            <v>0</v>
          </cell>
          <cell r="E78">
            <v>27.144886363636363</v>
          </cell>
          <cell r="F78">
            <v>0</v>
          </cell>
          <cell r="G78">
            <v>0</v>
          </cell>
          <cell r="H78">
            <v>0</v>
          </cell>
          <cell r="I78">
            <v>116.45454545454545</v>
          </cell>
          <cell r="J78">
            <v>0</v>
          </cell>
        </row>
        <row r="82">
          <cell r="B82">
            <v>0</v>
          </cell>
          <cell r="C82">
            <v>26.90625</v>
          </cell>
          <cell r="D82">
            <v>0.19886363636363635</v>
          </cell>
          <cell r="F82">
            <v>1.9886363636363636E-2</v>
          </cell>
          <cell r="H82">
            <v>1.9886363636363636E-2</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115.22159090909091</v>
          </cell>
          <cell r="D87">
            <v>1.2130681818181819</v>
          </cell>
          <cell r="F87">
            <v>1.9886363636363636E-2</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21.119318181818183</v>
          </cell>
          <cell r="G95">
            <v>24.181818181818183</v>
          </cell>
          <cell r="H95">
            <v>27.463068181818183</v>
          </cell>
          <cell r="I95">
            <v>30.107954545454547</v>
          </cell>
          <cell r="J95">
            <v>36.590909090909093</v>
          </cell>
          <cell r="K95">
            <v>4.1363636363636367</v>
          </cell>
        </row>
      </sheetData>
      <sheetData sheetId="9">
        <row r="12">
          <cell r="B12">
            <v>0</v>
          </cell>
          <cell r="C12">
            <v>0</v>
          </cell>
          <cell r="D12">
            <v>0</v>
          </cell>
          <cell r="E12">
            <v>0</v>
          </cell>
          <cell r="F12">
            <v>0</v>
          </cell>
          <cell r="G12">
            <v>0</v>
          </cell>
          <cell r="H12">
            <v>0</v>
          </cell>
          <cell r="I12">
            <v>77</v>
          </cell>
          <cell r="J12">
            <v>0</v>
          </cell>
        </row>
        <row r="13">
          <cell r="B13">
            <v>0</v>
          </cell>
          <cell r="C13">
            <v>0</v>
          </cell>
          <cell r="D13">
            <v>0</v>
          </cell>
          <cell r="E13">
            <v>0</v>
          </cell>
          <cell r="F13">
            <v>0</v>
          </cell>
          <cell r="G13">
            <v>0</v>
          </cell>
          <cell r="H13">
            <v>0</v>
          </cell>
          <cell r="I13">
            <v>1492</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0</v>
          </cell>
          <cell r="D22">
            <v>56</v>
          </cell>
          <cell r="F22">
            <v>14</v>
          </cell>
          <cell r="H22">
            <v>7</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1492</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3</v>
          </cell>
        </row>
        <row r="44">
          <cell r="B44">
            <v>0</v>
          </cell>
          <cell r="C44">
            <v>0</v>
          </cell>
          <cell r="D44">
            <v>0</v>
          </cell>
          <cell r="E44">
            <v>0</v>
          </cell>
          <cell r="F44">
            <v>0</v>
          </cell>
          <cell r="G44">
            <v>0</v>
          </cell>
          <cell r="H44">
            <v>0</v>
          </cell>
          <cell r="I44">
            <v>1187</v>
          </cell>
          <cell r="J44">
            <v>248</v>
          </cell>
          <cell r="K44">
            <v>57</v>
          </cell>
        </row>
        <row r="49">
          <cell r="E49">
            <v>0</v>
          </cell>
          <cell r="G49">
            <v>0</v>
          </cell>
          <cell r="I49">
            <v>0</v>
          </cell>
          <cell r="K49">
            <v>0</v>
          </cell>
        </row>
        <row r="50">
          <cell r="E50">
            <v>0</v>
          </cell>
          <cell r="G50">
            <v>0</v>
          </cell>
          <cell r="I50">
            <v>0</v>
          </cell>
          <cell r="K50">
            <v>0</v>
          </cell>
        </row>
        <row r="51">
          <cell r="E51">
            <v>0</v>
          </cell>
          <cell r="G51">
            <v>0</v>
          </cell>
          <cell r="I51">
            <v>1</v>
          </cell>
          <cell r="K51">
            <v>0</v>
          </cell>
        </row>
        <row r="52">
          <cell r="E52">
            <v>0</v>
          </cell>
          <cell r="G52">
            <v>0</v>
          </cell>
          <cell r="I52">
            <v>0</v>
          </cell>
          <cell r="K52">
            <v>0</v>
          </cell>
        </row>
        <row r="53">
          <cell r="E53">
            <v>0</v>
          </cell>
          <cell r="G53">
            <v>0</v>
          </cell>
          <cell r="I53">
            <v>8</v>
          </cell>
          <cell r="K53">
            <v>0</v>
          </cell>
        </row>
        <row r="54">
          <cell r="E54">
            <v>0</v>
          </cell>
          <cell r="G54">
            <v>0</v>
          </cell>
          <cell r="I54">
            <v>0</v>
          </cell>
          <cell r="K54">
            <v>0</v>
          </cell>
        </row>
        <row r="55">
          <cell r="E55">
            <v>0</v>
          </cell>
          <cell r="G55">
            <v>0</v>
          </cell>
          <cell r="I55">
            <v>0</v>
          </cell>
          <cell r="K55">
            <v>0</v>
          </cell>
        </row>
        <row r="56">
          <cell r="E56">
            <v>0</v>
          </cell>
          <cell r="G56">
            <v>0</v>
          </cell>
          <cell r="I56">
            <v>0</v>
          </cell>
          <cell r="K56">
            <v>0</v>
          </cell>
        </row>
        <row r="57">
          <cell r="G57">
            <v>0</v>
          </cell>
        </row>
        <row r="60">
          <cell r="D60">
            <v>1</v>
          </cell>
          <cell r="L60">
            <v>23</v>
          </cell>
        </row>
        <row r="61">
          <cell r="D61">
            <v>473</v>
          </cell>
          <cell r="L61">
            <v>100</v>
          </cell>
        </row>
        <row r="64">
          <cell r="D64">
            <v>0</v>
          </cell>
        </row>
        <row r="78">
          <cell r="B78">
            <v>0</v>
          </cell>
          <cell r="C78">
            <v>0</v>
          </cell>
          <cell r="D78">
            <v>0</v>
          </cell>
          <cell r="E78">
            <v>0</v>
          </cell>
          <cell r="F78">
            <v>0</v>
          </cell>
          <cell r="G78">
            <v>0</v>
          </cell>
          <cell r="H78">
            <v>0</v>
          </cell>
          <cell r="I78">
            <v>56.515151515151516</v>
          </cell>
          <cell r="J78">
            <v>0</v>
          </cell>
        </row>
        <row r="82">
          <cell r="B82">
            <v>0</v>
          </cell>
          <cell r="C82">
            <v>0</v>
          </cell>
          <cell r="D82">
            <v>0</v>
          </cell>
          <cell r="F82">
            <v>0</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56.515151515151516</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0</v>
          </cell>
          <cell r="G95">
            <v>0</v>
          </cell>
          <cell r="H95">
            <v>0</v>
          </cell>
          <cell r="I95">
            <v>44.962121212121211</v>
          </cell>
          <cell r="J95">
            <v>9.3939393939393945</v>
          </cell>
          <cell r="K95">
            <v>2.1590909090909092</v>
          </cell>
        </row>
      </sheetData>
      <sheetData sheetId="10"/>
      <sheetData sheetId="11">
        <row r="12">
          <cell r="B12">
            <v>0</v>
          </cell>
          <cell r="C12">
            <v>0</v>
          </cell>
          <cell r="D12">
            <v>0</v>
          </cell>
          <cell r="E12">
            <v>1068</v>
          </cell>
          <cell r="F12">
            <v>0</v>
          </cell>
          <cell r="G12">
            <v>0</v>
          </cell>
          <cell r="H12">
            <v>0</v>
          </cell>
          <cell r="I12">
            <v>1410</v>
          </cell>
          <cell r="J12">
            <v>0</v>
          </cell>
          <cell r="K12"/>
        </row>
        <row r="13">
          <cell r="B13">
            <v>0</v>
          </cell>
          <cell r="C13">
            <v>0</v>
          </cell>
          <cell r="D13">
            <v>0</v>
          </cell>
          <cell r="E13">
            <v>37302</v>
          </cell>
          <cell r="F13">
            <v>0</v>
          </cell>
          <cell r="G13">
            <v>0</v>
          </cell>
          <cell r="H13">
            <v>0</v>
          </cell>
          <cell r="I13">
            <v>78758</v>
          </cell>
          <cell r="J13">
            <v>0</v>
          </cell>
          <cell r="K13"/>
        </row>
        <row r="17">
          <cell r="B17">
            <v>0</v>
          </cell>
          <cell r="C17">
            <v>486</v>
          </cell>
          <cell r="D17">
            <v>305</v>
          </cell>
          <cell r="E17"/>
          <cell r="F17">
            <v>216</v>
          </cell>
          <cell r="G17"/>
          <cell r="H17">
            <v>58</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893</v>
          </cell>
          <cell r="D22">
            <v>441</v>
          </cell>
          <cell r="E22"/>
          <cell r="F22">
            <v>76</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28955</v>
          </cell>
          <cell r="D30">
            <v>8188</v>
          </cell>
          <cell r="E30"/>
          <cell r="F30">
            <v>138</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78390</v>
          </cell>
          <cell r="D35">
            <v>340</v>
          </cell>
          <cell r="E35"/>
          <cell r="F35">
            <v>28</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v>
          </cell>
          <cell r="D43">
            <v>6</v>
          </cell>
          <cell r="E43">
            <v>79</v>
          </cell>
          <cell r="F43">
            <v>557</v>
          </cell>
          <cell r="G43">
            <v>458</v>
          </cell>
          <cell r="H43">
            <v>412</v>
          </cell>
          <cell r="I43">
            <v>465</v>
          </cell>
          <cell r="J43">
            <v>441</v>
          </cell>
          <cell r="K43">
            <v>59</v>
          </cell>
        </row>
        <row r="44">
          <cell r="B44">
            <v>0</v>
          </cell>
          <cell r="C44">
            <v>951</v>
          </cell>
          <cell r="D44">
            <v>221</v>
          </cell>
          <cell r="E44">
            <v>2715</v>
          </cell>
          <cell r="F44">
            <v>13290</v>
          </cell>
          <cell r="G44">
            <v>26880</v>
          </cell>
          <cell r="H44">
            <v>24644</v>
          </cell>
          <cell r="I44">
            <v>21838</v>
          </cell>
          <cell r="J44">
            <v>21744</v>
          </cell>
          <cell r="K44">
            <v>3777</v>
          </cell>
        </row>
        <row r="49">
          <cell r="E49">
            <v>2</v>
          </cell>
          <cell r="F49"/>
          <cell r="G49">
            <v>0</v>
          </cell>
          <cell r="H49"/>
          <cell r="I49">
            <v>2</v>
          </cell>
          <cell r="J49"/>
          <cell r="K49">
            <v>0</v>
          </cell>
          <cell r="L49"/>
        </row>
        <row r="50">
          <cell r="E50">
            <v>1</v>
          </cell>
          <cell r="F50"/>
          <cell r="G50">
            <v>1</v>
          </cell>
          <cell r="H50"/>
          <cell r="I50">
            <v>1</v>
          </cell>
          <cell r="J50"/>
          <cell r="K50">
            <v>1</v>
          </cell>
          <cell r="L50"/>
        </row>
        <row r="51">
          <cell r="E51">
            <v>16</v>
          </cell>
          <cell r="F51"/>
          <cell r="G51">
            <v>14</v>
          </cell>
          <cell r="H51"/>
          <cell r="I51">
            <v>57</v>
          </cell>
          <cell r="J51"/>
          <cell r="K51">
            <v>50</v>
          </cell>
          <cell r="L51"/>
        </row>
        <row r="52">
          <cell r="E52">
            <v>0</v>
          </cell>
          <cell r="F52"/>
          <cell r="G52">
            <v>0</v>
          </cell>
          <cell r="H52"/>
          <cell r="I52">
            <v>0</v>
          </cell>
          <cell r="J52"/>
          <cell r="K52">
            <v>0</v>
          </cell>
          <cell r="L52"/>
        </row>
        <row r="53">
          <cell r="E53">
            <v>2</v>
          </cell>
          <cell r="F53"/>
          <cell r="G53">
            <v>0</v>
          </cell>
          <cell r="H53"/>
          <cell r="I53">
            <v>0</v>
          </cell>
          <cell r="J53"/>
          <cell r="K53">
            <v>0</v>
          </cell>
          <cell r="L53"/>
        </row>
        <row r="54">
          <cell r="E54">
            <v>6</v>
          </cell>
          <cell r="F54"/>
          <cell r="G54">
            <v>0</v>
          </cell>
          <cell r="H54"/>
          <cell r="I54">
            <v>907</v>
          </cell>
          <cell r="J54"/>
          <cell r="K54">
            <v>9</v>
          </cell>
          <cell r="L54"/>
        </row>
        <row r="55">
          <cell r="E55">
            <v>0</v>
          </cell>
          <cell r="F55"/>
          <cell r="G55">
            <v>0</v>
          </cell>
          <cell r="H55"/>
          <cell r="I55">
            <v>0</v>
          </cell>
          <cell r="J55"/>
          <cell r="K55">
            <v>0</v>
          </cell>
          <cell r="L55"/>
        </row>
        <row r="56">
          <cell r="E56">
            <v>1</v>
          </cell>
          <cell r="F56"/>
          <cell r="G56">
            <v>0</v>
          </cell>
          <cell r="H56"/>
          <cell r="I56">
            <v>5</v>
          </cell>
          <cell r="J56"/>
          <cell r="K56">
            <v>0</v>
          </cell>
          <cell r="L56"/>
        </row>
        <row r="57">
          <cell r="G57">
            <v>0</v>
          </cell>
          <cell r="H57"/>
          <cell r="I57"/>
          <cell r="J57"/>
          <cell r="K57"/>
          <cell r="L57"/>
        </row>
        <row r="60">
          <cell r="D60">
            <v>50</v>
          </cell>
          <cell r="L60">
            <v>1382</v>
          </cell>
        </row>
        <row r="61">
          <cell r="D61">
            <v>52742</v>
          </cell>
          <cell r="L61">
            <v>6298</v>
          </cell>
        </row>
        <row r="64">
          <cell r="D64">
            <v>0</v>
          </cell>
        </row>
        <row r="65">
          <cell r="D65"/>
        </row>
        <row r="78">
          <cell r="B78">
            <v>0</v>
          </cell>
          <cell r="C78">
            <v>0</v>
          </cell>
          <cell r="D78">
            <v>0</v>
          </cell>
          <cell r="E78">
            <v>706.47727272727275</v>
          </cell>
          <cell r="F78">
            <v>0</v>
          </cell>
          <cell r="G78">
            <v>0</v>
          </cell>
          <cell r="H78">
            <v>0</v>
          </cell>
          <cell r="I78">
            <v>1491.628787878788</v>
          </cell>
          <cell r="J78">
            <v>0</v>
          </cell>
          <cell r="K78"/>
        </row>
        <row r="82">
          <cell r="B82">
            <v>0</v>
          </cell>
          <cell r="C82">
            <v>548.3901515151515</v>
          </cell>
          <cell r="D82">
            <v>155.07575757575756</v>
          </cell>
          <cell r="E82"/>
          <cell r="F82">
            <v>2.6136363636363638</v>
          </cell>
          <cell r="G82"/>
          <cell r="H82">
            <v>0.37878787878787878</v>
          </cell>
          <cell r="I82"/>
          <cell r="J82">
            <v>1.893939393939394E-2</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1484.659090909091</v>
          </cell>
          <cell r="D87">
            <v>6.4393939393939394</v>
          </cell>
          <cell r="E87"/>
          <cell r="F87">
            <v>0.53030303030303028</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18.011363636363637</v>
          </cell>
          <cell r="D95">
            <v>4.1856060606060606</v>
          </cell>
          <cell r="E95">
            <v>51.420454545454547</v>
          </cell>
          <cell r="F95">
            <v>251.70454545454547</v>
          </cell>
          <cell r="G95">
            <v>509.09090909090907</v>
          </cell>
          <cell r="H95">
            <v>466.74242424242425</v>
          </cell>
          <cell r="I95">
            <v>413.59848484848487</v>
          </cell>
          <cell r="J95">
            <v>411.81818181818181</v>
          </cell>
          <cell r="K95">
            <v>71.534090909090907</v>
          </cell>
        </row>
      </sheetData>
      <sheetData sheetId="12"/>
      <sheetData sheetId="13"/>
      <sheetData sheetId="1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I Gas"/>
      <sheetName val="WEPCO"/>
      <sheetName val="WPSC"/>
      <sheetName val="Alliant"/>
      <sheetName val="NSP"/>
      <sheetName val="MWNG"/>
      <sheetName val="SWL&amp;P"/>
      <sheetName val="City Gas"/>
      <sheetName val="SCVNG"/>
      <sheetName val="Florence"/>
      <sheetName val="Viroqua"/>
      <sheetName val="MG&amp;E"/>
      <sheetName val="Ferrell"/>
      <sheetName val="Tru-Gas"/>
      <sheetName val="Totals"/>
    </sheetNames>
    <sheetDataSet>
      <sheetData sheetId="0">
        <row r="12">
          <cell r="B12">
            <v>0</v>
          </cell>
          <cell r="C12">
            <v>0</v>
          </cell>
          <cell r="D12">
            <v>0</v>
          </cell>
          <cell r="E12">
            <v>4690</v>
          </cell>
          <cell r="F12">
            <v>0</v>
          </cell>
          <cell r="G12">
            <v>3</v>
          </cell>
          <cell r="H12">
            <v>0</v>
          </cell>
          <cell r="I12">
            <v>5821</v>
          </cell>
          <cell r="J12">
            <v>54</v>
          </cell>
          <cell r="K12"/>
        </row>
        <row r="13">
          <cell r="B13">
            <v>0</v>
          </cell>
          <cell r="C13">
            <v>0</v>
          </cell>
          <cell r="D13">
            <v>0</v>
          </cell>
          <cell r="E13">
            <v>109107</v>
          </cell>
          <cell r="F13">
            <v>0</v>
          </cell>
          <cell r="G13">
            <v>21866</v>
          </cell>
          <cell r="H13">
            <v>0</v>
          </cell>
          <cell r="I13">
            <v>373661</v>
          </cell>
          <cell r="J13">
            <v>3</v>
          </cell>
          <cell r="K13"/>
        </row>
        <row r="17">
          <cell r="B17">
            <v>0</v>
          </cell>
          <cell r="C17">
            <v>2022</v>
          </cell>
          <cell r="D17">
            <v>1742</v>
          </cell>
          <cell r="E17"/>
          <cell r="F17">
            <v>733</v>
          </cell>
          <cell r="G17"/>
          <cell r="H17">
            <v>114</v>
          </cell>
          <cell r="I17"/>
          <cell r="J17">
            <v>79</v>
          </cell>
          <cell r="K17"/>
        </row>
        <row r="18">
          <cell r="B18">
            <v>0</v>
          </cell>
          <cell r="C18">
            <v>0</v>
          </cell>
          <cell r="D18">
            <v>0</v>
          </cell>
          <cell r="E18"/>
          <cell r="F18">
            <v>0</v>
          </cell>
          <cell r="G18"/>
          <cell r="H18">
            <v>0</v>
          </cell>
          <cell r="I18"/>
          <cell r="J18">
            <v>0</v>
          </cell>
          <cell r="K18"/>
        </row>
        <row r="19">
          <cell r="B19">
            <v>0</v>
          </cell>
          <cell r="C19">
            <v>3</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125</v>
          </cell>
          <cell r="D21">
            <v>0</v>
          </cell>
          <cell r="E21"/>
          <cell r="F21">
            <v>0</v>
          </cell>
          <cell r="G21"/>
          <cell r="H21">
            <v>0</v>
          </cell>
          <cell r="I21"/>
          <cell r="J21">
            <v>0</v>
          </cell>
          <cell r="K21"/>
        </row>
        <row r="22">
          <cell r="B22">
            <v>0</v>
          </cell>
          <cell r="C22">
            <v>3741</v>
          </cell>
          <cell r="D22">
            <v>1778</v>
          </cell>
          <cell r="E22"/>
          <cell r="F22">
            <v>177</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43</v>
          </cell>
          <cell r="D24">
            <v>11</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97286</v>
          </cell>
          <cell r="D30">
            <v>10976</v>
          </cell>
          <cell r="E30"/>
          <cell r="F30">
            <v>743</v>
          </cell>
          <cell r="G30"/>
          <cell r="H30">
            <v>98</v>
          </cell>
          <cell r="I30"/>
          <cell r="J30">
            <v>4</v>
          </cell>
          <cell r="K30"/>
        </row>
        <row r="31">
          <cell r="B31">
            <v>0</v>
          </cell>
          <cell r="C31">
            <v>0</v>
          </cell>
          <cell r="D31">
            <v>0</v>
          </cell>
          <cell r="E31"/>
          <cell r="F31">
            <v>0</v>
          </cell>
          <cell r="G31"/>
          <cell r="H31">
            <v>0</v>
          </cell>
          <cell r="I31"/>
          <cell r="J31">
            <v>0</v>
          </cell>
          <cell r="K31"/>
        </row>
        <row r="32">
          <cell r="B32">
            <v>0</v>
          </cell>
          <cell r="C32">
            <v>409</v>
          </cell>
          <cell r="D32">
            <v>21457</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13570</v>
          </cell>
          <cell r="D34">
            <v>23924</v>
          </cell>
          <cell r="E34"/>
          <cell r="F34">
            <v>5</v>
          </cell>
          <cell r="G34"/>
          <cell r="H34">
            <v>0</v>
          </cell>
          <cell r="I34"/>
          <cell r="J34">
            <v>0</v>
          </cell>
          <cell r="K34"/>
        </row>
        <row r="35">
          <cell r="B35">
            <v>0</v>
          </cell>
          <cell r="C35">
            <v>329116</v>
          </cell>
          <cell r="D35">
            <v>6512</v>
          </cell>
          <cell r="E35"/>
          <cell r="F35">
            <v>534</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1</v>
          </cell>
          <cell r="D37">
            <v>2</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16</v>
          </cell>
          <cell r="D43">
            <v>9</v>
          </cell>
          <cell r="E43">
            <v>828</v>
          </cell>
          <cell r="F43">
            <v>2667</v>
          </cell>
          <cell r="G43">
            <v>1410</v>
          </cell>
          <cell r="H43">
            <v>955</v>
          </cell>
          <cell r="I43">
            <v>2795</v>
          </cell>
          <cell r="J43">
            <v>1768</v>
          </cell>
          <cell r="K43">
            <v>120</v>
          </cell>
        </row>
        <row r="44">
          <cell r="B44">
            <v>2221</v>
          </cell>
          <cell r="C44">
            <v>1519</v>
          </cell>
          <cell r="D44">
            <v>2227</v>
          </cell>
          <cell r="E44">
            <v>48769</v>
          </cell>
          <cell r="F44">
            <v>115092</v>
          </cell>
          <cell r="G44">
            <v>72642</v>
          </cell>
          <cell r="H44">
            <v>77002</v>
          </cell>
          <cell r="I44">
            <v>95866</v>
          </cell>
          <cell r="J44">
            <v>80425</v>
          </cell>
          <cell r="K44">
            <v>8874</v>
          </cell>
        </row>
        <row r="49">
          <cell r="E49">
            <v>4</v>
          </cell>
          <cell r="F49"/>
          <cell r="G49">
            <v>2</v>
          </cell>
          <cell r="H49"/>
          <cell r="I49">
            <v>169</v>
          </cell>
          <cell r="J49"/>
          <cell r="K49">
            <v>34</v>
          </cell>
          <cell r="L49"/>
        </row>
        <row r="50">
          <cell r="E50">
            <v>7</v>
          </cell>
          <cell r="F50"/>
          <cell r="G50">
            <v>6</v>
          </cell>
          <cell r="H50"/>
          <cell r="I50">
            <v>86</v>
          </cell>
          <cell r="J50"/>
          <cell r="K50">
            <v>21</v>
          </cell>
          <cell r="L50"/>
        </row>
        <row r="51">
          <cell r="E51">
            <v>22</v>
          </cell>
          <cell r="F51"/>
          <cell r="G51">
            <v>21</v>
          </cell>
          <cell r="H51"/>
          <cell r="I51">
            <v>355</v>
          </cell>
          <cell r="J51"/>
          <cell r="K51">
            <v>191</v>
          </cell>
          <cell r="L51"/>
        </row>
        <row r="52">
          <cell r="E52">
            <v>1</v>
          </cell>
          <cell r="F52"/>
          <cell r="G52">
            <v>1</v>
          </cell>
          <cell r="H52"/>
          <cell r="I52">
            <v>95</v>
          </cell>
          <cell r="J52"/>
          <cell r="K52">
            <v>10</v>
          </cell>
          <cell r="L52"/>
        </row>
        <row r="53">
          <cell r="E53">
            <v>139</v>
          </cell>
          <cell r="F53"/>
          <cell r="G53">
            <v>69</v>
          </cell>
          <cell r="H53"/>
          <cell r="I53">
            <v>1039</v>
          </cell>
          <cell r="J53"/>
          <cell r="K53">
            <v>349</v>
          </cell>
          <cell r="L53"/>
        </row>
        <row r="54">
          <cell r="E54">
            <v>52</v>
          </cell>
          <cell r="F54"/>
          <cell r="G54">
            <v>22</v>
          </cell>
          <cell r="H54"/>
          <cell r="I54">
            <v>1631</v>
          </cell>
          <cell r="J54"/>
          <cell r="K54">
            <v>146</v>
          </cell>
          <cell r="L54"/>
        </row>
        <row r="55">
          <cell r="E55">
            <v>0</v>
          </cell>
          <cell r="F55"/>
          <cell r="G55">
            <v>0</v>
          </cell>
          <cell r="H55"/>
          <cell r="I55">
            <v>39</v>
          </cell>
          <cell r="J55"/>
          <cell r="K55">
            <v>1</v>
          </cell>
          <cell r="L55"/>
        </row>
        <row r="56">
          <cell r="E56">
            <v>7</v>
          </cell>
          <cell r="F56"/>
          <cell r="G56">
            <v>0</v>
          </cell>
          <cell r="H56"/>
          <cell r="I56">
            <v>414</v>
          </cell>
          <cell r="J56"/>
          <cell r="K56">
            <v>52</v>
          </cell>
          <cell r="L56"/>
        </row>
        <row r="57">
          <cell r="G57">
            <v>78</v>
          </cell>
          <cell r="H57"/>
          <cell r="I57"/>
          <cell r="J57"/>
          <cell r="K57"/>
          <cell r="L57"/>
        </row>
        <row r="60">
          <cell r="D60">
            <v>377</v>
          </cell>
          <cell r="L60">
            <v>4648</v>
          </cell>
        </row>
        <row r="61">
          <cell r="D61">
            <v>169189</v>
          </cell>
          <cell r="L61">
            <v>17750</v>
          </cell>
        </row>
        <row r="64">
          <cell r="D64">
            <v>33</v>
          </cell>
        </row>
        <row r="65">
          <cell r="D65"/>
        </row>
        <row r="78">
          <cell r="B78">
            <v>0</v>
          </cell>
          <cell r="C78">
            <v>0</v>
          </cell>
          <cell r="D78">
            <v>0</v>
          </cell>
          <cell r="E78">
            <v>1777.1215909090909</v>
          </cell>
          <cell r="F78">
            <v>0</v>
          </cell>
          <cell r="G78">
            <v>356.15075757575755</v>
          </cell>
          <cell r="H78">
            <v>0</v>
          </cell>
          <cell r="I78">
            <v>6086.1450757575758</v>
          </cell>
          <cell r="J78">
            <v>4.8863636363636366E-2</v>
          </cell>
          <cell r="K78"/>
        </row>
        <row r="82">
          <cell r="B82">
            <v>0</v>
          </cell>
          <cell r="C82">
            <v>1584.5825757575758</v>
          </cell>
          <cell r="D82">
            <v>178.77575757575758</v>
          </cell>
          <cell r="E82"/>
          <cell r="F82">
            <v>12.101893939393939</v>
          </cell>
          <cell r="G82"/>
          <cell r="H82">
            <v>1.5962121212121212</v>
          </cell>
          <cell r="I82"/>
          <cell r="J82">
            <v>6.5151515151515155E-2</v>
          </cell>
          <cell r="K82"/>
        </row>
        <row r="83">
          <cell r="B83">
            <v>0</v>
          </cell>
          <cell r="C83">
            <v>0</v>
          </cell>
          <cell r="D83">
            <v>0</v>
          </cell>
          <cell r="E83"/>
          <cell r="F83">
            <v>0</v>
          </cell>
          <cell r="G83"/>
          <cell r="H83">
            <v>0</v>
          </cell>
          <cell r="I83"/>
          <cell r="J83">
            <v>0</v>
          </cell>
          <cell r="K83"/>
        </row>
        <row r="84">
          <cell r="B84">
            <v>0</v>
          </cell>
          <cell r="C84">
            <v>6.6617424242424246</v>
          </cell>
          <cell r="D84">
            <v>349.48901515151516</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221.02651515151516</v>
          </cell>
          <cell r="D86">
            <v>389.67121212121214</v>
          </cell>
          <cell r="E86"/>
          <cell r="F86">
            <v>8.1439393939393936E-2</v>
          </cell>
          <cell r="G86"/>
          <cell r="H86">
            <v>0</v>
          </cell>
          <cell r="I86"/>
          <cell r="J86">
            <v>0</v>
          </cell>
          <cell r="K86"/>
        </row>
        <row r="87">
          <cell r="B87">
            <v>0</v>
          </cell>
          <cell r="C87">
            <v>5360.6015151515148</v>
          </cell>
          <cell r="D87">
            <v>106.06666666666666</v>
          </cell>
          <cell r="E87"/>
          <cell r="F87">
            <v>8.6977272727272723</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1.6287878787878789E-2</v>
          </cell>
          <cell r="D89">
            <v>3.2575757575757577E-2</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36.175378787878785</v>
          </cell>
          <cell r="C95">
            <v>24.74128787878788</v>
          </cell>
          <cell r="D95">
            <v>36.273106060606061</v>
          </cell>
          <cell r="E95">
            <v>794.34356060606058</v>
          </cell>
          <cell r="F95">
            <v>1874.6045454545454</v>
          </cell>
          <cell r="G95">
            <v>1183.1840909090909</v>
          </cell>
          <cell r="H95">
            <v>1254.1992424242424</v>
          </cell>
          <cell r="I95">
            <v>1561.4537878787878</v>
          </cell>
          <cell r="J95">
            <v>1309.9526515151515</v>
          </cell>
          <cell r="K95">
            <v>144.53863636363636</v>
          </cell>
        </row>
      </sheetData>
      <sheetData sheetId="1">
        <row r="12">
          <cell r="B12">
            <v>0</v>
          </cell>
          <cell r="C12">
            <v>0</v>
          </cell>
          <cell r="D12">
            <v>0</v>
          </cell>
          <cell r="E12">
            <v>3119</v>
          </cell>
          <cell r="F12">
            <v>0</v>
          </cell>
          <cell r="G12">
            <v>0</v>
          </cell>
          <cell r="H12">
            <v>0</v>
          </cell>
          <cell r="I12">
            <v>6049</v>
          </cell>
          <cell r="J12">
            <v>0</v>
          </cell>
        </row>
        <row r="13">
          <cell r="B13">
            <v>0</v>
          </cell>
          <cell r="C13">
            <v>0</v>
          </cell>
          <cell r="D13">
            <v>0</v>
          </cell>
          <cell r="E13">
            <v>76013</v>
          </cell>
          <cell r="F13">
            <v>0</v>
          </cell>
          <cell r="G13">
            <v>303</v>
          </cell>
          <cell r="H13">
            <v>0</v>
          </cell>
          <cell r="I13">
            <v>320724</v>
          </cell>
          <cell r="J13">
            <v>0</v>
          </cell>
        </row>
        <row r="17">
          <cell r="B17">
            <v>0</v>
          </cell>
          <cell r="C17">
            <v>1316</v>
          </cell>
          <cell r="D17">
            <v>733</v>
          </cell>
          <cell r="F17">
            <v>865</v>
          </cell>
          <cell r="H17">
            <v>152</v>
          </cell>
          <cell r="J17">
            <v>53</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4504</v>
          </cell>
          <cell r="D22">
            <v>1296</v>
          </cell>
          <cell r="F22">
            <v>249</v>
          </cell>
          <cell r="H22">
            <v>0</v>
          </cell>
          <cell r="J22">
            <v>0</v>
          </cell>
        </row>
        <row r="23">
          <cell r="B23">
            <v>0</v>
          </cell>
          <cell r="C23">
            <v>0</v>
          </cell>
          <cell r="D23">
            <v>0</v>
          </cell>
          <cell r="F23">
            <v>0</v>
          </cell>
          <cell r="H23">
            <v>0</v>
          </cell>
          <cell r="J23">
            <v>0</v>
          </cell>
        </row>
        <row r="24">
          <cell r="B24">
            <v>0</v>
          </cell>
          <cell r="C24"/>
          <cell r="D24"/>
          <cell r="F24">
            <v>0</v>
          </cell>
          <cell r="H24">
            <v>0</v>
          </cell>
          <cell r="J24">
            <v>0</v>
          </cell>
        </row>
        <row r="25">
          <cell r="B25">
            <v>0</v>
          </cell>
          <cell r="C25">
            <v>0</v>
          </cell>
          <cell r="D25">
            <v>0</v>
          </cell>
          <cell r="F25">
            <v>0</v>
          </cell>
          <cell r="H25">
            <v>0</v>
          </cell>
          <cell r="J25">
            <v>0</v>
          </cell>
        </row>
        <row r="30">
          <cell r="B30">
            <v>0</v>
          </cell>
          <cell r="C30">
            <v>66938</v>
          </cell>
          <cell r="D30">
            <v>8680</v>
          </cell>
          <cell r="F30">
            <v>334</v>
          </cell>
          <cell r="H30">
            <v>60</v>
          </cell>
          <cell r="J30">
            <v>1</v>
          </cell>
        </row>
        <row r="31">
          <cell r="B31">
            <v>0</v>
          </cell>
          <cell r="C31">
            <v>0</v>
          </cell>
          <cell r="D31">
            <v>0</v>
          </cell>
          <cell r="F31">
            <v>0</v>
          </cell>
          <cell r="H31">
            <v>0</v>
          </cell>
          <cell r="J31">
            <v>0</v>
          </cell>
        </row>
        <row r="32">
          <cell r="B32">
            <v>0</v>
          </cell>
          <cell r="C32">
            <v>302</v>
          </cell>
          <cell r="D32">
            <v>1</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317979</v>
          </cell>
          <cell r="D35">
            <v>2602</v>
          </cell>
          <cell r="F35">
            <v>143</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20</v>
          </cell>
          <cell r="E43">
            <v>369</v>
          </cell>
          <cell r="F43">
            <v>2017</v>
          </cell>
          <cell r="G43">
            <v>1573</v>
          </cell>
          <cell r="H43">
            <v>1106</v>
          </cell>
          <cell r="I43">
            <v>2349</v>
          </cell>
          <cell r="J43">
            <v>1683</v>
          </cell>
          <cell r="K43">
            <v>51</v>
          </cell>
        </row>
        <row r="44">
          <cell r="B44">
            <v>265</v>
          </cell>
          <cell r="C44">
            <v>3</v>
          </cell>
          <cell r="D44">
            <v>111</v>
          </cell>
          <cell r="E44">
            <v>13032</v>
          </cell>
          <cell r="F44">
            <v>55394</v>
          </cell>
          <cell r="G44">
            <v>98355</v>
          </cell>
          <cell r="H44">
            <v>72980</v>
          </cell>
          <cell r="I44">
            <v>88954</v>
          </cell>
          <cell r="J44">
            <v>64193</v>
          </cell>
          <cell r="K44">
            <v>3753</v>
          </cell>
        </row>
        <row r="49">
          <cell r="E49">
            <v>0</v>
          </cell>
          <cell r="G49">
            <v>0</v>
          </cell>
          <cell r="I49">
            <v>23</v>
          </cell>
          <cell r="K49">
            <v>1</v>
          </cell>
        </row>
        <row r="50">
          <cell r="E50">
            <v>7</v>
          </cell>
          <cell r="G50">
            <v>6</v>
          </cell>
          <cell r="I50">
            <v>24</v>
          </cell>
          <cell r="K50">
            <v>4</v>
          </cell>
        </row>
        <row r="51">
          <cell r="E51">
            <v>32</v>
          </cell>
          <cell r="G51">
            <v>29</v>
          </cell>
          <cell r="I51">
            <v>232</v>
          </cell>
          <cell r="K51">
            <v>120</v>
          </cell>
        </row>
        <row r="52">
          <cell r="E52">
            <v>2</v>
          </cell>
          <cell r="G52">
            <v>2</v>
          </cell>
          <cell r="I52">
            <v>53</v>
          </cell>
          <cell r="K52">
            <v>2</v>
          </cell>
        </row>
        <row r="53">
          <cell r="E53">
            <v>36</v>
          </cell>
          <cell r="G53">
            <v>30</v>
          </cell>
          <cell r="I53">
            <v>377</v>
          </cell>
          <cell r="K53">
            <v>55</v>
          </cell>
        </row>
        <row r="54">
          <cell r="E54">
            <v>10</v>
          </cell>
          <cell r="G54">
            <v>3</v>
          </cell>
          <cell r="I54">
            <v>847</v>
          </cell>
          <cell r="K54">
            <v>12</v>
          </cell>
        </row>
        <row r="55">
          <cell r="E55">
            <v>1</v>
          </cell>
          <cell r="G55">
            <v>1</v>
          </cell>
          <cell r="I55">
            <v>14</v>
          </cell>
          <cell r="K55">
            <v>1</v>
          </cell>
        </row>
        <row r="56">
          <cell r="E56">
            <v>7</v>
          </cell>
          <cell r="G56">
            <v>3</v>
          </cell>
          <cell r="I56">
            <v>285</v>
          </cell>
          <cell r="K56">
            <v>4</v>
          </cell>
        </row>
        <row r="57">
          <cell r="G57">
            <v>12</v>
          </cell>
        </row>
        <row r="60">
          <cell r="D60">
            <v>264</v>
          </cell>
          <cell r="L60">
            <v>2824</v>
          </cell>
        </row>
        <row r="61">
          <cell r="D61">
            <v>149184</v>
          </cell>
          <cell r="L61">
            <v>13039</v>
          </cell>
        </row>
        <row r="64">
          <cell r="D64">
            <v>11</v>
          </cell>
        </row>
        <row r="78">
          <cell r="B78">
            <v>0</v>
          </cell>
          <cell r="C78">
            <v>0</v>
          </cell>
          <cell r="D78">
            <v>0</v>
          </cell>
          <cell r="E78">
            <v>1425.2437500000001</v>
          </cell>
          <cell r="F78">
            <v>0</v>
          </cell>
          <cell r="G78">
            <v>5.6812500000000004</v>
          </cell>
          <cell r="H78">
            <v>0</v>
          </cell>
          <cell r="I78">
            <v>6013.5749999999998</v>
          </cell>
          <cell r="J78">
            <v>0</v>
          </cell>
        </row>
        <row r="82">
          <cell r="B82">
            <v>0</v>
          </cell>
          <cell r="C82">
            <v>1255.0875000000001</v>
          </cell>
          <cell r="D82">
            <v>162.75</v>
          </cell>
          <cell r="F82">
            <v>6.2625000000000002</v>
          </cell>
          <cell r="H82">
            <v>1.125</v>
          </cell>
          <cell r="J82">
            <v>1.8749999999999999E-2</v>
          </cell>
        </row>
        <row r="83">
          <cell r="B83">
            <v>0</v>
          </cell>
          <cell r="C83">
            <v>0</v>
          </cell>
          <cell r="D83">
            <v>0</v>
          </cell>
          <cell r="F83">
            <v>0</v>
          </cell>
          <cell r="H83">
            <v>0</v>
          </cell>
          <cell r="J83">
            <v>0</v>
          </cell>
        </row>
        <row r="84">
          <cell r="B84">
            <v>0</v>
          </cell>
          <cell r="C84">
            <v>5.6624999999999996</v>
          </cell>
          <cell r="D84">
            <v>1.8749999999999999E-2</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5962.1062499999998</v>
          </cell>
          <cell r="D87">
            <v>48.787500000000001</v>
          </cell>
          <cell r="F87">
            <v>2.6812499999999999</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4.96875</v>
          </cell>
          <cell r="C95">
            <v>5.6250000000000001E-2</v>
          </cell>
          <cell r="D95">
            <v>2.0812499999999998</v>
          </cell>
          <cell r="E95">
            <v>244.35</v>
          </cell>
          <cell r="F95">
            <v>1038.6375</v>
          </cell>
          <cell r="G95">
            <v>1844.15625</v>
          </cell>
          <cell r="H95">
            <v>1368.375</v>
          </cell>
          <cell r="I95">
            <v>1667.8875</v>
          </cell>
          <cell r="J95">
            <v>1203.6187500000001</v>
          </cell>
          <cell r="K95">
            <v>70.368750000000006</v>
          </cell>
        </row>
      </sheetData>
      <sheetData sheetId="2">
        <row r="12">
          <cell r="B12">
            <v>0</v>
          </cell>
          <cell r="C12">
            <v>0</v>
          </cell>
          <cell r="D12">
            <v>0</v>
          </cell>
          <cell r="E12">
            <v>1789</v>
          </cell>
          <cell r="F12">
            <v>0</v>
          </cell>
          <cell r="G12">
            <v>0</v>
          </cell>
          <cell r="H12">
            <v>0</v>
          </cell>
          <cell r="I12">
            <v>5777</v>
          </cell>
          <cell r="J12">
            <v>0</v>
          </cell>
        </row>
        <row r="13">
          <cell r="B13">
            <v>0</v>
          </cell>
          <cell r="C13">
            <v>0</v>
          </cell>
          <cell r="D13">
            <v>0</v>
          </cell>
          <cell r="E13">
            <v>33529</v>
          </cell>
          <cell r="F13">
            <v>0</v>
          </cell>
          <cell r="G13">
            <v>0</v>
          </cell>
          <cell r="H13">
            <v>0</v>
          </cell>
          <cell r="I13">
            <v>258026</v>
          </cell>
          <cell r="J13">
            <v>0</v>
          </cell>
        </row>
        <row r="17">
          <cell r="B17">
            <v>0</v>
          </cell>
          <cell r="C17">
            <v>785</v>
          </cell>
          <cell r="D17">
            <v>583</v>
          </cell>
          <cell r="F17">
            <v>349</v>
          </cell>
          <cell r="H17">
            <v>23</v>
          </cell>
          <cell r="J17">
            <v>49</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4515</v>
          </cell>
          <cell r="D22">
            <v>931</v>
          </cell>
          <cell r="F22">
            <v>331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29847</v>
          </cell>
          <cell r="D30">
            <v>3475</v>
          </cell>
          <cell r="F30">
            <v>168</v>
          </cell>
          <cell r="H30">
            <v>37</v>
          </cell>
          <cell r="J30">
            <v>2</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255435</v>
          </cell>
          <cell r="D35">
            <v>2433</v>
          </cell>
          <cell r="F35">
            <v>142</v>
          </cell>
          <cell r="H35">
            <v>15</v>
          </cell>
          <cell r="J35">
            <v>1</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v>
          </cell>
          <cell r="D43">
            <v>2</v>
          </cell>
          <cell r="E43">
            <v>118</v>
          </cell>
          <cell r="F43">
            <v>1278</v>
          </cell>
          <cell r="G43">
            <v>1128</v>
          </cell>
          <cell r="H43">
            <v>691</v>
          </cell>
          <cell r="I43">
            <v>3000</v>
          </cell>
          <cell r="J43">
            <v>1332</v>
          </cell>
          <cell r="K43">
            <v>15</v>
          </cell>
        </row>
        <row r="44">
          <cell r="B44">
            <v>0</v>
          </cell>
          <cell r="C44">
            <v>499</v>
          </cell>
          <cell r="D44">
            <v>20</v>
          </cell>
          <cell r="E44">
            <v>1148</v>
          </cell>
          <cell r="F44">
            <v>33295</v>
          </cell>
          <cell r="G44">
            <v>74190</v>
          </cell>
          <cell r="H44">
            <v>45818</v>
          </cell>
          <cell r="I44">
            <v>78456</v>
          </cell>
          <cell r="J44">
            <v>55434</v>
          </cell>
          <cell r="K44">
            <v>2695</v>
          </cell>
        </row>
        <row r="49">
          <cell r="E49">
            <v>2</v>
          </cell>
          <cell r="G49">
            <v>2</v>
          </cell>
          <cell r="I49">
            <v>10</v>
          </cell>
          <cell r="K49">
            <v>10</v>
          </cell>
        </row>
        <row r="50">
          <cell r="E50">
            <v>8</v>
          </cell>
          <cell r="G50">
            <v>8</v>
          </cell>
          <cell r="I50">
            <v>39</v>
          </cell>
          <cell r="K50">
            <v>39</v>
          </cell>
        </row>
        <row r="51">
          <cell r="E51">
            <v>44</v>
          </cell>
          <cell r="G51">
            <v>44</v>
          </cell>
          <cell r="I51">
            <v>258</v>
          </cell>
          <cell r="K51">
            <v>258</v>
          </cell>
        </row>
        <row r="52">
          <cell r="E52">
            <v>0</v>
          </cell>
          <cell r="G52">
            <v>0</v>
          </cell>
          <cell r="I52">
            <v>1</v>
          </cell>
          <cell r="K52">
            <v>1</v>
          </cell>
        </row>
        <row r="53">
          <cell r="E53">
            <v>6</v>
          </cell>
          <cell r="G53">
            <v>6</v>
          </cell>
          <cell r="I53">
            <v>37</v>
          </cell>
          <cell r="K53">
            <v>37</v>
          </cell>
        </row>
        <row r="54">
          <cell r="E54">
            <v>18</v>
          </cell>
          <cell r="G54">
            <v>18</v>
          </cell>
          <cell r="I54">
            <v>875</v>
          </cell>
          <cell r="K54">
            <v>875</v>
          </cell>
        </row>
        <row r="55">
          <cell r="E55">
            <v>0</v>
          </cell>
          <cell r="G55">
            <v>0</v>
          </cell>
          <cell r="I55">
            <v>1</v>
          </cell>
          <cell r="K55">
            <v>1</v>
          </cell>
        </row>
        <row r="56">
          <cell r="E56">
            <v>14</v>
          </cell>
          <cell r="G56">
            <v>14</v>
          </cell>
          <cell r="I56">
            <v>394</v>
          </cell>
          <cell r="K56">
            <v>394</v>
          </cell>
        </row>
        <row r="57">
          <cell r="G57">
            <v>0</v>
          </cell>
        </row>
        <row r="60">
          <cell r="D60">
            <v>302</v>
          </cell>
          <cell r="L60">
            <v>2545</v>
          </cell>
        </row>
        <row r="61">
          <cell r="D61">
            <v>108757</v>
          </cell>
          <cell r="L61">
            <v>18240</v>
          </cell>
        </row>
        <row r="64">
          <cell r="D64">
            <v>0</v>
          </cell>
        </row>
        <row r="78">
          <cell r="B78">
            <v>0</v>
          </cell>
          <cell r="C78">
            <v>0</v>
          </cell>
          <cell r="D78">
            <v>0</v>
          </cell>
          <cell r="E78">
            <v>596.91780303030305</v>
          </cell>
          <cell r="F78">
            <v>0</v>
          </cell>
          <cell r="G78">
            <v>0</v>
          </cell>
          <cell r="H78">
            <v>0</v>
          </cell>
          <cell r="I78">
            <v>4593.6446969696972</v>
          </cell>
          <cell r="J78">
            <v>0</v>
          </cell>
        </row>
        <row r="82">
          <cell r="B82">
            <v>0</v>
          </cell>
          <cell r="C82">
            <v>531.3670454545454</v>
          </cell>
          <cell r="D82">
            <v>61.865530303030305</v>
          </cell>
          <cell r="F82">
            <v>2.9909090909090907</v>
          </cell>
          <cell r="H82">
            <v>0.65871212121212119</v>
          </cell>
          <cell r="J82">
            <v>3.5606060606060606E-2</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4547.517045454545</v>
          </cell>
          <cell r="D87">
            <v>43.314772727272725</v>
          </cell>
          <cell r="F87">
            <v>2.5280303030303028</v>
          </cell>
          <cell r="H87">
            <v>0.26704545454545453</v>
          </cell>
          <cell r="J87">
            <v>1.7803030303030303E-2</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8.8837121212121204</v>
          </cell>
          <cell r="D95">
            <v>0.35606060606060608</v>
          </cell>
          <cell r="E95">
            <v>20.437878787878788</v>
          </cell>
          <cell r="F95">
            <v>592.75189393939399</v>
          </cell>
          <cell r="G95">
            <v>1320.8068181818182</v>
          </cell>
          <cell r="H95">
            <v>815.69924242424247</v>
          </cell>
          <cell r="I95">
            <v>1396.7545454545455</v>
          </cell>
          <cell r="J95">
            <v>986.8931818181818</v>
          </cell>
          <cell r="K95">
            <v>47.979166666666664</v>
          </cell>
        </row>
      </sheetData>
      <sheetData sheetId="3">
        <row r="12">
          <cell r="B12">
            <v>0</v>
          </cell>
          <cell r="C12">
            <v>0</v>
          </cell>
          <cell r="D12">
            <v>0</v>
          </cell>
          <cell r="E12">
            <v>1580.09</v>
          </cell>
          <cell r="F12">
            <v>0</v>
          </cell>
          <cell r="G12">
            <v>0</v>
          </cell>
          <cell r="H12">
            <v>0</v>
          </cell>
          <cell r="I12">
            <v>2358.75</v>
          </cell>
          <cell r="J12">
            <v>0</v>
          </cell>
        </row>
        <row r="13">
          <cell r="B13">
            <v>0</v>
          </cell>
          <cell r="C13">
            <v>0</v>
          </cell>
          <cell r="D13">
            <v>0</v>
          </cell>
          <cell r="E13">
            <v>36537</v>
          </cell>
          <cell r="F13">
            <v>0</v>
          </cell>
          <cell r="G13">
            <v>0</v>
          </cell>
          <cell r="H13">
            <v>0</v>
          </cell>
          <cell r="I13">
            <v>125715</v>
          </cell>
          <cell r="J13">
            <v>0</v>
          </cell>
        </row>
        <row r="17">
          <cell r="B17">
            <v>0</v>
          </cell>
          <cell r="C17">
            <v>663.82</v>
          </cell>
          <cell r="D17">
            <v>484.17</v>
          </cell>
          <cell r="F17">
            <v>373.24</v>
          </cell>
          <cell r="H17">
            <v>57.31</v>
          </cell>
          <cell r="J17">
            <v>1.55</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1464.59</v>
          </cell>
          <cell r="D22">
            <v>824.86</v>
          </cell>
          <cell r="F22">
            <v>69.3</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32958</v>
          </cell>
          <cell r="D30">
            <v>3464</v>
          </cell>
          <cell r="F30">
            <v>95</v>
          </cell>
          <cell r="H30">
            <v>20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124883</v>
          </cell>
          <cell r="D35">
            <v>773</v>
          </cell>
          <cell r="F35">
            <v>59</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18.149999999999999</v>
          </cell>
          <cell r="C43">
            <v>0.56999999999999995</v>
          </cell>
          <cell r="D43">
            <v>0.75</v>
          </cell>
          <cell r="E43">
            <v>122.76</v>
          </cell>
          <cell r="F43">
            <v>804.63</v>
          </cell>
          <cell r="G43">
            <v>508.81</v>
          </cell>
          <cell r="H43">
            <v>545.03</v>
          </cell>
          <cell r="I43">
            <v>1131.28</v>
          </cell>
          <cell r="J43">
            <v>759.92</v>
          </cell>
          <cell r="K43">
            <v>46.94</v>
          </cell>
        </row>
        <row r="44">
          <cell r="B44">
            <v>466</v>
          </cell>
          <cell r="C44">
            <v>7</v>
          </cell>
          <cell r="D44">
            <v>19</v>
          </cell>
          <cell r="E44">
            <v>1356</v>
          </cell>
          <cell r="F44">
            <v>17989</v>
          </cell>
          <cell r="G44">
            <v>30637</v>
          </cell>
          <cell r="H44">
            <v>33520</v>
          </cell>
          <cell r="I44">
            <v>42672</v>
          </cell>
          <cell r="J44">
            <v>33733</v>
          </cell>
          <cell r="K44">
            <v>1853</v>
          </cell>
        </row>
        <row r="49">
          <cell r="E49">
            <v>6</v>
          </cell>
          <cell r="G49">
            <v>1</v>
          </cell>
          <cell r="I49">
            <v>18</v>
          </cell>
          <cell r="K49">
            <v>5</v>
          </cell>
        </row>
        <row r="50">
          <cell r="E50">
            <v>3</v>
          </cell>
          <cell r="G50">
            <v>0</v>
          </cell>
          <cell r="I50">
            <v>89</v>
          </cell>
          <cell r="K50">
            <v>23</v>
          </cell>
        </row>
        <row r="51">
          <cell r="E51">
            <v>11</v>
          </cell>
          <cell r="G51">
            <v>8</v>
          </cell>
          <cell r="I51">
            <v>109</v>
          </cell>
          <cell r="K51">
            <v>87</v>
          </cell>
        </row>
        <row r="52">
          <cell r="E52">
            <v>0</v>
          </cell>
          <cell r="G52">
            <v>0</v>
          </cell>
          <cell r="I52">
            <v>2</v>
          </cell>
          <cell r="K52">
            <v>1</v>
          </cell>
        </row>
        <row r="53">
          <cell r="E53">
            <v>36</v>
          </cell>
          <cell r="G53">
            <v>9</v>
          </cell>
          <cell r="I53">
            <v>1079</v>
          </cell>
          <cell r="K53">
            <v>73</v>
          </cell>
        </row>
        <row r="54">
          <cell r="E54">
            <v>9</v>
          </cell>
          <cell r="G54">
            <v>4</v>
          </cell>
          <cell r="I54">
            <v>201</v>
          </cell>
          <cell r="K54">
            <v>25</v>
          </cell>
        </row>
        <row r="55">
          <cell r="E55">
            <v>1</v>
          </cell>
          <cell r="G55">
            <v>0</v>
          </cell>
          <cell r="I55">
            <v>3</v>
          </cell>
          <cell r="K55">
            <v>0</v>
          </cell>
        </row>
        <row r="56">
          <cell r="E56">
            <v>9</v>
          </cell>
          <cell r="G56">
            <v>2</v>
          </cell>
          <cell r="I56">
            <v>73</v>
          </cell>
          <cell r="K56">
            <v>9</v>
          </cell>
        </row>
        <row r="57">
          <cell r="G57">
            <v>76</v>
          </cell>
        </row>
        <row r="60">
          <cell r="D60">
            <v>54</v>
          </cell>
          <cell r="L60">
            <v>1711</v>
          </cell>
        </row>
        <row r="61">
          <cell r="D61">
            <v>94778</v>
          </cell>
          <cell r="L61">
            <v>34720</v>
          </cell>
        </row>
        <row r="64">
          <cell r="D64">
            <v>0</v>
          </cell>
        </row>
        <row r="78">
          <cell r="B78">
            <v>0</v>
          </cell>
          <cell r="C78">
            <v>0</v>
          </cell>
          <cell r="D78">
            <v>0</v>
          </cell>
          <cell r="E78">
            <v>518.99147727272725</v>
          </cell>
          <cell r="F78">
            <v>0</v>
          </cell>
          <cell r="G78">
            <v>0</v>
          </cell>
          <cell r="H78">
            <v>0</v>
          </cell>
          <cell r="I78">
            <v>1785.7244318181818</v>
          </cell>
          <cell r="J78">
            <v>0</v>
          </cell>
        </row>
        <row r="82">
          <cell r="B82">
            <v>0</v>
          </cell>
          <cell r="C82">
            <v>468.15340909090907</v>
          </cell>
          <cell r="D82">
            <v>49.204545454545453</v>
          </cell>
          <cell r="F82">
            <v>1.3494318181818181</v>
          </cell>
          <cell r="H82">
            <v>0.28409090909090912</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1773.90625</v>
          </cell>
          <cell r="D87">
            <v>10.980113636363637</v>
          </cell>
          <cell r="F87">
            <v>0.83806818181818177</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6.6193181818181817</v>
          </cell>
          <cell r="C95">
            <v>9.9431818181818177E-2</v>
          </cell>
          <cell r="D95">
            <v>0.26988636363636365</v>
          </cell>
          <cell r="E95">
            <v>19.261363636363637</v>
          </cell>
          <cell r="F95">
            <v>255.52556818181819</v>
          </cell>
          <cell r="G95">
            <v>435.18465909090907</v>
          </cell>
          <cell r="H95">
            <v>476.13636363636363</v>
          </cell>
          <cell r="I95">
            <v>606.13636363636363</v>
          </cell>
          <cell r="J95">
            <v>479.16193181818181</v>
          </cell>
          <cell r="K95">
            <v>26.321022727272727</v>
          </cell>
        </row>
      </sheetData>
      <sheetData sheetId="4">
        <row r="12">
          <cell r="B12">
            <v>0</v>
          </cell>
          <cell r="C12">
            <v>0</v>
          </cell>
          <cell r="D12">
            <v>0</v>
          </cell>
          <cell r="E12">
            <v>436</v>
          </cell>
          <cell r="F12">
            <v>0</v>
          </cell>
          <cell r="G12">
            <v>0</v>
          </cell>
          <cell r="H12">
            <v>0</v>
          </cell>
          <cell r="I12">
            <v>1646</v>
          </cell>
          <cell r="J12">
            <v>0</v>
          </cell>
        </row>
        <row r="13">
          <cell r="B13">
            <v>0</v>
          </cell>
          <cell r="C13">
            <v>0</v>
          </cell>
          <cell r="D13">
            <v>0</v>
          </cell>
          <cell r="E13">
            <v>8846</v>
          </cell>
          <cell r="F13">
            <v>0</v>
          </cell>
          <cell r="G13">
            <v>181</v>
          </cell>
          <cell r="H13">
            <v>0</v>
          </cell>
          <cell r="I13">
            <v>83235</v>
          </cell>
          <cell r="J13">
            <v>0</v>
          </cell>
        </row>
        <row r="17">
          <cell r="B17">
            <v>0</v>
          </cell>
          <cell r="C17">
            <v>194</v>
          </cell>
          <cell r="D17">
            <v>134</v>
          </cell>
          <cell r="F17">
            <v>90</v>
          </cell>
          <cell r="H17">
            <v>16</v>
          </cell>
          <cell r="J17">
            <v>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1260</v>
          </cell>
          <cell r="D22">
            <v>377</v>
          </cell>
          <cell r="F22">
            <v>9</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8748</v>
          </cell>
          <cell r="D30">
            <v>84</v>
          </cell>
          <cell r="F30">
            <v>13</v>
          </cell>
          <cell r="H30">
            <v>1</v>
          </cell>
          <cell r="J30">
            <v>0</v>
          </cell>
        </row>
        <row r="31">
          <cell r="B31">
            <v>0</v>
          </cell>
          <cell r="C31">
            <v>0</v>
          </cell>
          <cell r="D31">
            <v>0</v>
          </cell>
          <cell r="F31">
            <v>0</v>
          </cell>
          <cell r="H31">
            <v>0</v>
          </cell>
          <cell r="J31">
            <v>0</v>
          </cell>
        </row>
        <row r="32">
          <cell r="B32">
            <v>0</v>
          </cell>
          <cell r="C32">
            <v>181</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80550</v>
          </cell>
          <cell r="D35">
            <v>2491</v>
          </cell>
          <cell r="F35">
            <v>194</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6</v>
          </cell>
          <cell r="F43">
            <v>362</v>
          </cell>
          <cell r="G43">
            <v>107</v>
          </cell>
          <cell r="H43">
            <v>314</v>
          </cell>
          <cell r="I43">
            <v>845</v>
          </cell>
          <cell r="J43">
            <v>438</v>
          </cell>
          <cell r="K43">
            <v>10</v>
          </cell>
        </row>
        <row r="44">
          <cell r="B44">
            <v>0</v>
          </cell>
          <cell r="C44">
            <v>16</v>
          </cell>
          <cell r="D44">
            <v>7</v>
          </cell>
          <cell r="E44">
            <v>92</v>
          </cell>
          <cell r="F44">
            <v>7295</v>
          </cell>
          <cell r="G44">
            <v>8297</v>
          </cell>
          <cell r="H44">
            <v>16896</v>
          </cell>
          <cell r="I44">
            <v>34697</v>
          </cell>
          <cell r="J44">
            <v>23501</v>
          </cell>
          <cell r="K44">
            <v>1461</v>
          </cell>
        </row>
        <row r="49">
          <cell r="E49">
            <v>0</v>
          </cell>
          <cell r="G49">
            <v>0</v>
          </cell>
          <cell r="I49">
            <v>1</v>
          </cell>
          <cell r="K49">
            <v>1</v>
          </cell>
        </row>
        <row r="50">
          <cell r="E50">
            <v>1</v>
          </cell>
          <cell r="G50">
            <v>1</v>
          </cell>
          <cell r="I50">
            <v>3</v>
          </cell>
          <cell r="K50">
            <v>3</v>
          </cell>
        </row>
        <row r="51">
          <cell r="E51">
            <v>7</v>
          </cell>
          <cell r="G51">
            <v>6</v>
          </cell>
          <cell r="I51">
            <v>77</v>
          </cell>
          <cell r="K51">
            <v>76</v>
          </cell>
        </row>
        <row r="52">
          <cell r="E52">
            <v>4</v>
          </cell>
          <cell r="G52">
            <v>1</v>
          </cell>
          <cell r="I52">
            <v>31</v>
          </cell>
          <cell r="K52">
            <v>28</v>
          </cell>
        </row>
        <row r="53">
          <cell r="E53">
            <v>25</v>
          </cell>
          <cell r="G53">
            <v>8</v>
          </cell>
          <cell r="I53">
            <v>50</v>
          </cell>
          <cell r="K53">
            <v>24</v>
          </cell>
        </row>
        <row r="54">
          <cell r="E54">
            <v>3</v>
          </cell>
          <cell r="G54">
            <v>0</v>
          </cell>
          <cell r="I54">
            <v>44</v>
          </cell>
          <cell r="K54">
            <v>12</v>
          </cell>
        </row>
        <row r="55">
          <cell r="E55">
            <v>0</v>
          </cell>
          <cell r="G55">
            <v>0</v>
          </cell>
          <cell r="I55">
            <v>1</v>
          </cell>
          <cell r="K55">
            <v>1</v>
          </cell>
        </row>
        <row r="56">
          <cell r="E56">
            <v>0</v>
          </cell>
          <cell r="G56">
            <v>0</v>
          </cell>
          <cell r="I56">
            <v>0</v>
          </cell>
          <cell r="K56">
            <v>0</v>
          </cell>
        </row>
        <row r="57">
          <cell r="G57">
            <v>3</v>
          </cell>
        </row>
        <row r="60">
          <cell r="D60">
            <v>84</v>
          </cell>
          <cell r="L60">
            <v>1159</v>
          </cell>
        </row>
        <row r="61">
          <cell r="D61">
            <v>93662</v>
          </cell>
          <cell r="L61">
            <v>42462</v>
          </cell>
        </row>
        <row r="64">
          <cell r="D64">
            <v>1</v>
          </cell>
        </row>
        <row r="78">
          <cell r="B78">
            <v>0</v>
          </cell>
          <cell r="C78">
            <v>0</v>
          </cell>
          <cell r="D78">
            <v>0</v>
          </cell>
          <cell r="E78">
            <v>130.67954545454546</v>
          </cell>
          <cell r="F78">
            <v>0</v>
          </cell>
          <cell r="G78">
            <v>2.6738636363636363</v>
          </cell>
          <cell r="H78">
            <v>0</v>
          </cell>
          <cell r="I78">
            <v>1229.6079545454545</v>
          </cell>
          <cell r="J78">
            <v>0</v>
          </cell>
        </row>
        <row r="82">
          <cell r="B82">
            <v>0</v>
          </cell>
          <cell r="C82">
            <v>129.23181818181817</v>
          </cell>
          <cell r="D82">
            <v>1.240909090909091</v>
          </cell>
          <cell r="F82">
            <v>0.19204545454545455</v>
          </cell>
          <cell r="H82">
            <v>1.4772727272727272E-2</v>
          </cell>
          <cell r="J82">
            <v>0</v>
          </cell>
        </row>
        <row r="83">
          <cell r="B83">
            <v>0</v>
          </cell>
          <cell r="C83">
            <v>0</v>
          </cell>
          <cell r="D83">
            <v>0</v>
          </cell>
          <cell r="F83">
            <v>0</v>
          </cell>
          <cell r="H83">
            <v>0</v>
          </cell>
          <cell r="J83">
            <v>0</v>
          </cell>
        </row>
        <row r="84">
          <cell r="B84">
            <v>0</v>
          </cell>
          <cell r="C84">
            <v>2.6738636363636363</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1189.9431818181818</v>
          </cell>
          <cell r="D87">
            <v>36.798863636363635</v>
          </cell>
          <cell r="F87">
            <v>2.8659090909090907</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0.23636363636363636</v>
          </cell>
          <cell r="D95">
            <v>0.10340909090909091</v>
          </cell>
          <cell r="E95">
            <v>1.3590909090909091</v>
          </cell>
          <cell r="F95">
            <v>107.76704545454545</v>
          </cell>
          <cell r="G95">
            <v>122.56931818181818</v>
          </cell>
          <cell r="H95">
            <v>249.6</v>
          </cell>
          <cell r="I95">
            <v>512.56931818181818</v>
          </cell>
          <cell r="J95">
            <v>347.17386363636365</v>
          </cell>
          <cell r="K95">
            <v>21.582954545454545</v>
          </cell>
        </row>
      </sheetData>
      <sheetData sheetId="5">
        <row r="12">
          <cell r="B12"/>
          <cell r="C12">
            <v>0</v>
          </cell>
          <cell r="D12">
            <v>0</v>
          </cell>
          <cell r="E12">
            <v>116.1</v>
          </cell>
          <cell r="F12">
            <v>0</v>
          </cell>
          <cell r="G12">
            <v>0</v>
          </cell>
          <cell r="H12">
            <v>0</v>
          </cell>
          <cell r="I12">
            <v>513.29999999999995</v>
          </cell>
          <cell r="J12">
            <v>0</v>
          </cell>
        </row>
        <row r="13">
          <cell r="B13">
            <v>0</v>
          </cell>
          <cell r="C13">
            <v>0</v>
          </cell>
          <cell r="D13">
            <v>0</v>
          </cell>
          <cell r="E13">
            <v>1363</v>
          </cell>
          <cell r="F13">
            <v>0</v>
          </cell>
          <cell r="G13">
            <v>0</v>
          </cell>
          <cell r="H13">
            <v>0</v>
          </cell>
          <cell r="I13">
            <v>13796</v>
          </cell>
          <cell r="J13">
            <v>0</v>
          </cell>
        </row>
        <row r="17">
          <cell r="B17">
            <v>0</v>
          </cell>
          <cell r="C17">
            <v>43.4</v>
          </cell>
          <cell r="D17">
            <v>47.7</v>
          </cell>
          <cell r="F17">
            <v>25</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372.4</v>
          </cell>
          <cell r="D22">
            <v>132.5</v>
          </cell>
          <cell r="F22">
            <v>8.4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1338</v>
          </cell>
          <cell r="D30">
            <v>21</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13603</v>
          </cell>
          <cell r="D35">
            <v>178</v>
          </cell>
          <cell r="F35">
            <v>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52.8</v>
          </cell>
          <cell r="G43">
            <v>15.7</v>
          </cell>
          <cell r="H43">
            <v>39.5</v>
          </cell>
          <cell r="I43">
            <v>337.3</v>
          </cell>
          <cell r="J43">
            <v>168.7</v>
          </cell>
          <cell r="K43">
            <v>15.4</v>
          </cell>
        </row>
        <row r="44">
          <cell r="B44">
            <v>0</v>
          </cell>
          <cell r="C44">
            <v>0</v>
          </cell>
          <cell r="D44">
            <v>0</v>
          </cell>
          <cell r="E44">
            <v>0</v>
          </cell>
          <cell r="F44">
            <v>1977</v>
          </cell>
          <cell r="G44">
            <v>1142</v>
          </cell>
          <cell r="H44">
            <v>1451</v>
          </cell>
          <cell r="I44">
            <v>6427</v>
          </cell>
          <cell r="J44">
            <v>3922</v>
          </cell>
          <cell r="K44">
            <v>240</v>
          </cell>
        </row>
        <row r="49">
          <cell r="E49">
            <v>0</v>
          </cell>
          <cell r="G49">
            <v>0</v>
          </cell>
          <cell r="I49">
            <v>0</v>
          </cell>
          <cell r="K49">
            <v>0</v>
          </cell>
        </row>
        <row r="50">
          <cell r="E50">
            <v>0</v>
          </cell>
          <cell r="G50">
            <v>0</v>
          </cell>
          <cell r="I50">
            <v>3</v>
          </cell>
          <cell r="K50">
            <v>3</v>
          </cell>
        </row>
        <row r="51">
          <cell r="E51">
            <v>1</v>
          </cell>
          <cell r="G51">
            <v>1</v>
          </cell>
          <cell r="I51">
            <v>20</v>
          </cell>
          <cell r="K51">
            <v>20</v>
          </cell>
        </row>
        <row r="52">
          <cell r="E52">
            <v>0</v>
          </cell>
          <cell r="G52">
            <v>0</v>
          </cell>
          <cell r="I52">
            <v>8</v>
          </cell>
          <cell r="K52">
            <v>8</v>
          </cell>
        </row>
        <row r="53">
          <cell r="E53">
            <v>1</v>
          </cell>
          <cell r="G53">
            <v>1</v>
          </cell>
          <cell r="I53">
            <v>0</v>
          </cell>
          <cell r="K53">
            <v>0</v>
          </cell>
        </row>
        <row r="54">
          <cell r="E54">
            <v>0</v>
          </cell>
          <cell r="G54">
            <v>0</v>
          </cell>
          <cell r="I54">
            <v>0</v>
          </cell>
          <cell r="K54">
            <v>0</v>
          </cell>
        </row>
        <row r="55">
          <cell r="E55">
            <v>0</v>
          </cell>
          <cell r="G55">
            <v>0</v>
          </cell>
          <cell r="I55">
            <v>0</v>
          </cell>
          <cell r="K55">
            <v>0</v>
          </cell>
        </row>
        <row r="56">
          <cell r="E56">
            <v>0</v>
          </cell>
          <cell r="G56">
            <v>0</v>
          </cell>
          <cell r="I56">
            <v>0</v>
          </cell>
          <cell r="K56">
            <v>0</v>
          </cell>
        </row>
        <row r="57">
          <cell r="G57">
            <v>0</v>
          </cell>
        </row>
        <row r="60">
          <cell r="D60">
            <v>21</v>
          </cell>
          <cell r="L60">
            <v>178</v>
          </cell>
        </row>
        <row r="61">
          <cell r="D61">
            <v>6951</v>
          </cell>
          <cell r="L61">
            <v>405</v>
          </cell>
        </row>
        <row r="64">
          <cell r="D64">
            <v>0</v>
          </cell>
        </row>
        <row r="78">
          <cell r="B78">
            <v>0</v>
          </cell>
          <cell r="C78">
            <v>0</v>
          </cell>
          <cell r="D78">
            <v>0</v>
          </cell>
          <cell r="E78">
            <v>35.365719696969698</v>
          </cell>
          <cell r="F78">
            <v>0</v>
          </cell>
          <cell r="G78">
            <v>0</v>
          </cell>
          <cell r="H78">
            <v>0</v>
          </cell>
          <cell r="I78">
            <v>357.96439393939391</v>
          </cell>
          <cell r="J78">
            <v>0</v>
          </cell>
        </row>
        <row r="82">
          <cell r="B82">
            <v>0</v>
          </cell>
          <cell r="C82">
            <v>34.717045454545456</v>
          </cell>
          <cell r="D82">
            <v>0.54488636363636367</v>
          </cell>
          <cell r="F82">
            <v>0.10378787878787879</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352.9566287878788</v>
          </cell>
          <cell r="D87">
            <v>4.6185606060606057</v>
          </cell>
          <cell r="F87">
            <v>0.38920454545454547</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51.297159090909091</v>
          </cell>
          <cell r="G95">
            <v>29.631439393939395</v>
          </cell>
          <cell r="H95">
            <v>37.64905303030303</v>
          </cell>
          <cell r="I95">
            <v>166.76117424242423</v>
          </cell>
          <cell r="J95">
            <v>101.76401515151515</v>
          </cell>
          <cell r="K95">
            <v>6.2272727272727275</v>
          </cell>
        </row>
      </sheetData>
      <sheetData sheetId="6">
        <row r="12">
          <cell r="B12">
            <v>0</v>
          </cell>
          <cell r="C12">
            <v>0</v>
          </cell>
          <cell r="D12">
            <v>0</v>
          </cell>
          <cell r="E12">
            <v>90</v>
          </cell>
          <cell r="F12">
            <v>0</v>
          </cell>
          <cell r="G12">
            <v>0</v>
          </cell>
          <cell r="H12">
            <v>0</v>
          </cell>
          <cell r="I12">
            <v>194</v>
          </cell>
          <cell r="J12">
            <v>0</v>
          </cell>
          <cell r="K12"/>
        </row>
        <row r="13">
          <cell r="B13">
            <v>0</v>
          </cell>
          <cell r="C13">
            <v>0</v>
          </cell>
          <cell r="D13">
            <v>0</v>
          </cell>
          <cell r="E13">
            <v>1587</v>
          </cell>
          <cell r="F13">
            <v>0</v>
          </cell>
          <cell r="G13">
            <v>8</v>
          </cell>
          <cell r="H13">
            <v>0</v>
          </cell>
          <cell r="I13">
            <v>8575</v>
          </cell>
          <cell r="J13">
            <v>0</v>
          </cell>
          <cell r="K13"/>
        </row>
        <row r="17">
          <cell r="B17">
            <v>0</v>
          </cell>
          <cell r="C17">
            <v>38</v>
          </cell>
          <cell r="D17">
            <v>27</v>
          </cell>
          <cell r="E17"/>
          <cell r="F17">
            <v>14</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138</v>
          </cell>
          <cell r="D22">
            <v>45</v>
          </cell>
          <cell r="E22"/>
          <cell r="F22">
            <v>10</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1532</v>
          </cell>
          <cell r="D30">
            <v>49</v>
          </cell>
          <cell r="E30"/>
          <cell r="F30">
            <v>3</v>
          </cell>
          <cell r="G30"/>
          <cell r="H30">
            <v>3</v>
          </cell>
          <cell r="I30"/>
          <cell r="J30">
            <v>0</v>
          </cell>
          <cell r="K30"/>
        </row>
        <row r="31">
          <cell r="B31">
            <v>0</v>
          </cell>
          <cell r="C31">
            <v>0</v>
          </cell>
          <cell r="D31">
            <v>0</v>
          </cell>
          <cell r="E31"/>
          <cell r="F31">
            <v>0</v>
          </cell>
          <cell r="G31"/>
          <cell r="H31">
            <v>0</v>
          </cell>
          <cell r="I31"/>
          <cell r="J31">
            <v>0</v>
          </cell>
          <cell r="K31"/>
        </row>
        <row r="32">
          <cell r="B32">
            <v>0</v>
          </cell>
          <cell r="C32">
            <v>8</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8436</v>
          </cell>
          <cell r="D35">
            <v>137</v>
          </cell>
          <cell r="E35"/>
          <cell r="F35">
            <v>2</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14</v>
          </cell>
          <cell r="F43">
            <v>49</v>
          </cell>
          <cell r="G43">
            <v>34</v>
          </cell>
          <cell r="H43">
            <v>22</v>
          </cell>
          <cell r="I43">
            <v>144</v>
          </cell>
          <cell r="J43">
            <v>20</v>
          </cell>
          <cell r="K43">
            <v>1</v>
          </cell>
        </row>
        <row r="44">
          <cell r="B44">
            <v>0</v>
          </cell>
          <cell r="C44">
            <v>0</v>
          </cell>
          <cell r="D44">
            <v>0</v>
          </cell>
          <cell r="E44">
            <v>5</v>
          </cell>
          <cell r="F44">
            <v>1642</v>
          </cell>
          <cell r="G44">
            <v>2556</v>
          </cell>
          <cell r="H44">
            <v>1927</v>
          </cell>
          <cell r="I44">
            <v>2656</v>
          </cell>
          <cell r="J44">
            <v>1302</v>
          </cell>
          <cell r="K44">
            <v>82</v>
          </cell>
        </row>
        <row r="49">
          <cell r="E49">
            <v>1</v>
          </cell>
          <cell r="F49"/>
          <cell r="G49">
            <v>0</v>
          </cell>
          <cell r="H49"/>
          <cell r="I49">
            <v>0</v>
          </cell>
          <cell r="J49"/>
          <cell r="K49">
            <v>0</v>
          </cell>
          <cell r="L49"/>
        </row>
        <row r="50">
          <cell r="E50">
            <v>2</v>
          </cell>
          <cell r="F50"/>
          <cell r="G50">
            <v>0</v>
          </cell>
          <cell r="H50"/>
          <cell r="I50">
            <v>13</v>
          </cell>
          <cell r="J50"/>
          <cell r="K50">
            <v>0</v>
          </cell>
          <cell r="L50"/>
        </row>
        <row r="51">
          <cell r="E51">
            <v>2</v>
          </cell>
          <cell r="F51"/>
          <cell r="G51">
            <v>0</v>
          </cell>
          <cell r="H51"/>
          <cell r="I51">
            <v>26</v>
          </cell>
          <cell r="J51"/>
          <cell r="K51">
            <v>0</v>
          </cell>
          <cell r="L51"/>
        </row>
        <row r="52">
          <cell r="E52">
            <v>0</v>
          </cell>
          <cell r="F52"/>
          <cell r="G52">
            <v>0</v>
          </cell>
          <cell r="H52"/>
          <cell r="I52">
            <v>0</v>
          </cell>
          <cell r="J52"/>
          <cell r="K52">
            <v>0</v>
          </cell>
          <cell r="L52"/>
        </row>
        <row r="53">
          <cell r="E53">
            <v>4</v>
          </cell>
          <cell r="F53"/>
          <cell r="G53">
            <v>0</v>
          </cell>
          <cell r="H53"/>
          <cell r="I53">
            <v>1</v>
          </cell>
          <cell r="J53"/>
          <cell r="K53">
            <v>0</v>
          </cell>
          <cell r="L53"/>
        </row>
        <row r="54">
          <cell r="E54">
            <v>13</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28</v>
          </cell>
          <cell r="L60">
            <v>82</v>
          </cell>
        </row>
        <row r="61">
          <cell r="D61">
            <v>3273</v>
          </cell>
          <cell r="L61">
            <v>230</v>
          </cell>
        </row>
        <row r="64">
          <cell r="D64">
            <v>0</v>
          </cell>
        </row>
        <row r="65">
          <cell r="D65"/>
        </row>
        <row r="78">
          <cell r="B78">
            <v>0</v>
          </cell>
          <cell r="C78">
            <v>0</v>
          </cell>
          <cell r="D78">
            <v>0</v>
          </cell>
          <cell r="E78">
            <v>31.55965909090909</v>
          </cell>
          <cell r="F78">
            <v>0</v>
          </cell>
          <cell r="G78">
            <v>0.15909090909090909</v>
          </cell>
          <cell r="H78">
            <v>0</v>
          </cell>
          <cell r="I78">
            <v>170.52556818181819</v>
          </cell>
          <cell r="J78">
            <v>0</v>
          </cell>
          <cell r="K78"/>
        </row>
        <row r="82">
          <cell r="B82">
            <v>0</v>
          </cell>
          <cell r="C82">
            <v>30.46590909090909</v>
          </cell>
          <cell r="D82">
            <v>0.97443181818181823</v>
          </cell>
          <cell r="E82"/>
          <cell r="F82">
            <v>5.9659090909090912E-2</v>
          </cell>
          <cell r="G82"/>
          <cell r="H82">
            <v>5.9659090909090912E-2</v>
          </cell>
          <cell r="I82"/>
          <cell r="J82">
            <v>0</v>
          </cell>
          <cell r="K82"/>
        </row>
        <row r="83">
          <cell r="B83">
            <v>0</v>
          </cell>
          <cell r="C83">
            <v>0</v>
          </cell>
          <cell r="D83">
            <v>0</v>
          </cell>
          <cell r="E83"/>
          <cell r="F83">
            <v>0</v>
          </cell>
          <cell r="G83"/>
          <cell r="H83">
            <v>0</v>
          </cell>
          <cell r="I83"/>
          <cell r="J83">
            <v>0</v>
          </cell>
          <cell r="K83"/>
        </row>
        <row r="84">
          <cell r="B84">
            <v>0</v>
          </cell>
          <cell r="C84">
            <v>0.15909090909090909</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167.76136363636363</v>
          </cell>
          <cell r="D87">
            <v>2.7244318181818183</v>
          </cell>
          <cell r="E87"/>
          <cell r="F87">
            <v>3.9772727272727272E-2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9.9431818181818177E-2</v>
          </cell>
          <cell r="F95">
            <v>32.653409090909093</v>
          </cell>
          <cell r="G95">
            <v>50.829545454545453</v>
          </cell>
          <cell r="H95">
            <v>38.321022727272727</v>
          </cell>
          <cell r="I95">
            <v>52.81818181818182</v>
          </cell>
          <cell r="J95">
            <v>25.892045454545453</v>
          </cell>
          <cell r="K95">
            <v>1.6306818181818181</v>
          </cell>
        </row>
      </sheetData>
      <sheetData sheetId="7">
        <row r="12">
          <cell r="B12">
            <v>0</v>
          </cell>
          <cell r="C12">
            <v>0</v>
          </cell>
          <cell r="D12">
            <v>0</v>
          </cell>
          <cell r="E12">
            <v>14</v>
          </cell>
          <cell r="F12">
            <v>0</v>
          </cell>
          <cell r="G12">
            <v>0</v>
          </cell>
          <cell r="H12">
            <v>0</v>
          </cell>
          <cell r="I12">
            <v>234</v>
          </cell>
          <cell r="J12">
            <v>0</v>
          </cell>
          <cell r="K12"/>
        </row>
        <row r="13">
          <cell r="B13">
            <v>0</v>
          </cell>
          <cell r="C13">
            <v>0</v>
          </cell>
          <cell r="D13">
            <v>0</v>
          </cell>
          <cell r="E13">
            <v>359</v>
          </cell>
          <cell r="F13">
            <v>0</v>
          </cell>
          <cell r="G13">
            <v>0</v>
          </cell>
          <cell r="H13">
            <v>0</v>
          </cell>
          <cell r="I13">
            <v>4452</v>
          </cell>
          <cell r="J13">
            <v>0</v>
          </cell>
          <cell r="K13"/>
        </row>
        <row r="17">
          <cell r="B17">
            <v>0</v>
          </cell>
          <cell r="C17">
            <v>7</v>
          </cell>
          <cell r="D17">
            <v>6</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157</v>
          </cell>
          <cell r="D22">
            <v>76</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358</v>
          </cell>
          <cell r="D30">
            <v>0</v>
          </cell>
          <cell r="E30"/>
          <cell r="F30">
            <v>1</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4406</v>
          </cell>
          <cell r="D35">
            <v>41</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16</v>
          </cell>
          <cell r="G43">
            <v>7</v>
          </cell>
          <cell r="H43">
            <v>20</v>
          </cell>
          <cell r="I43">
            <v>99</v>
          </cell>
          <cell r="J43">
            <v>102</v>
          </cell>
          <cell r="K43">
            <v>4</v>
          </cell>
        </row>
        <row r="44">
          <cell r="B44">
            <v>0</v>
          </cell>
          <cell r="C44">
            <v>0</v>
          </cell>
          <cell r="D44">
            <v>0</v>
          </cell>
          <cell r="E44">
            <v>0</v>
          </cell>
          <cell r="F44">
            <v>422</v>
          </cell>
          <cell r="G44">
            <v>580</v>
          </cell>
          <cell r="H44">
            <v>681</v>
          </cell>
          <cell r="I44">
            <v>1162</v>
          </cell>
          <cell r="J44">
            <v>1828</v>
          </cell>
          <cell r="K44">
            <v>138</v>
          </cell>
        </row>
        <row r="49">
          <cell r="E49">
            <v>0</v>
          </cell>
          <cell r="F49"/>
          <cell r="G49">
            <v>0</v>
          </cell>
          <cell r="H49"/>
          <cell r="I49">
            <v>1</v>
          </cell>
          <cell r="J49"/>
          <cell r="K49">
            <v>0</v>
          </cell>
          <cell r="L49"/>
        </row>
        <row r="50">
          <cell r="E50">
            <v>0</v>
          </cell>
          <cell r="F50"/>
          <cell r="G50">
            <v>0</v>
          </cell>
          <cell r="H50"/>
          <cell r="I50">
            <v>0</v>
          </cell>
          <cell r="J50"/>
          <cell r="K50">
            <v>0</v>
          </cell>
          <cell r="L50"/>
        </row>
        <row r="51">
          <cell r="E51">
            <v>1</v>
          </cell>
          <cell r="F51"/>
          <cell r="G51">
            <v>1</v>
          </cell>
          <cell r="H51"/>
          <cell r="I51">
            <v>3</v>
          </cell>
          <cell r="J51"/>
          <cell r="K51">
            <v>2</v>
          </cell>
          <cell r="L51"/>
        </row>
        <row r="52">
          <cell r="E52">
            <v>0</v>
          </cell>
          <cell r="F52"/>
          <cell r="G52">
            <v>0</v>
          </cell>
          <cell r="H52"/>
          <cell r="I52">
            <v>0</v>
          </cell>
          <cell r="J52"/>
          <cell r="K52">
            <v>0</v>
          </cell>
          <cell r="L52"/>
        </row>
        <row r="53">
          <cell r="E53">
            <v>4</v>
          </cell>
          <cell r="F53"/>
          <cell r="G53">
            <v>0</v>
          </cell>
          <cell r="H53"/>
          <cell r="I53">
            <v>0</v>
          </cell>
          <cell r="J53"/>
          <cell r="K53">
            <v>0</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4</v>
          </cell>
          <cell r="L60">
            <v>133</v>
          </cell>
        </row>
        <row r="61">
          <cell r="D61">
            <v>1666</v>
          </cell>
          <cell r="L61">
            <v>585</v>
          </cell>
        </row>
        <row r="64">
          <cell r="D64">
            <v>0</v>
          </cell>
        </row>
        <row r="65">
          <cell r="D65"/>
        </row>
        <row r="78">
          <cell r="B78">
            <v>0</v>
          </cell>
          <cell r="C78">
            <v>0</v>
          </cell>
          <cell r="D78">
            <v>0</v>
          </cell>
          <cell r="E78">
            <v>6.7992424242424239</v>
          </cell>
          <cell r="F78">
            <v>0</v>
          </cell>
          <cell r="G78">
            <v>0</v>
          </cell>
          <cell r="H78">
            <v>0</v>
          </cell>
          <cell r="I78">
            <v>84.318181818181813</v>
          </cell>
          <cell r="J78">
            <v>0</v>
          </cell>
          <cell r="K78"/>
        </row>
        <row r="82">
          <cell r="B82">
            <v>0</v>
          </cell>
          <cell r="C82">
            <v>6.7803030303030303</v>
          </cell>
          <cell r="D82">
            <v>0</v>
          </cell>
          <cell r="E82"/>
          <cell r="F82">
            <v>1.893939393939394E-2</v>
          </cell>
          <cell r="G82"/>
          <cell r="H82">
            <v>0</v>
          </cell>
          <cell r="I82"/>
          <cell r="J82">
            <v>0</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83.446969696969703</v>
          </cell>
          <cell r="D87">
            <v>0.77651515151515149</v>
          </cell>
          <cell r="E87"/>
          <cell r="F87">
            <v>9.4696969696969696E-2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0</v>
          </cell>
          <cell r="F95">
            <v>7.9924242424242422</v>
          </cell>
          <cell r="G95">
            <v>10.984848484848484</v>
          </cell>
          <cell r="H95">
            <v>12.897727272727273</v>
          </cell>
          <cell r="I95">
            <v>22.007575757575758</v>
          </cell>
          <cell r="J95">
            <v>34.621212121212125</v>
          </cell>
          <cell r="K95">
            <v>2.6136363636363638</v>
          </cell>
        </row>
      </sheetData>
      <sheetData sheetId="8">
        <row r="12">
          <cell r="B12">
            <v>0</v>
          </cell>
          <cell r="C12">
            <v>0</v>
          </cell>
          <cell r="D12">
            <v>0</v>
          </cell>
          <cell r="E12">
            <v>43</v>
          </cell>
          <cell r="F12">
            <v>0</v>
          </cell>
          <cell r="G12">
            <v>0</v>
          </cell>
          <cell r="H12">
            <v>0</v>
          </cell>
          <cell r="I12">
            <v>151</v>
          </cell>
          <cell r="J12">
            <v>0</v>
          </cell>
        </row>
        <row r="13">
          <cell r="B13">
            <v>0</v>
          </cell>
          <cell r="C13">
            <v>0</v>
          </cell>
          <cell r="D13">
            <v>0</v>
          </cell>
          <cell r="E13">
            <v>1369</v>
          </cell>
          <cell r="F13">
            <v>0</v>
          </cell>
          <cell r="G13">
            <v>0</v>
          </cell>
          <cell r="H13">
            <v>0</v>
          </cell>
          <cell r="I13">
            <v>5762</v>
          </cell>
          <cell r="J13">
            <v>0</v>
          </cell>
        </row>
        <row r="17">
          <cell r="B17">
            <v>0</v>
          </cell>
          <cell r="C17">
            <v>27</v>
          </cell>
          <cell r="D17">
            <v>12</v>
          </cell>
          <cell r="F17">
            <v>4</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128</v>
          </cell>
          <cell r="D22">
            <v>22</v>
          </cell>
          <cell r="F22">
            <v>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1357</v>
          </cell>
          <cell r="D30">
            <v>10</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5701</v>
          </cell>
          <cell r="D35">
            <v>60</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78</v>
          </cell>
          <cell r="C43">
            <v>0</v>
          </cell>
          <cell r="D43">
            <v>0</v>
          </cell>
          <cell r="E43">
            <v>0</v>
          </cell>
          <cell r="F43">
            <v>0</v>
          </cell>
          <cell r="G43">
            <v>0</v>
          </cell>
          <cell r="H43">
            <v>0</v>
          </cell>
          <cell r="I43">
            <v>43</v>
          </cell>
          <cell r="J43">
            <v>69</v>
          </cell>
          <cell r="K43">
            <v>4</v>
          </cell>
        </row>
        <row r="44">
          <cell r="B44">
            <v>4213</v>
          </cell>
          <cell r="C44">
            <v>0</v>
          </cell>
          <cell r="D44">
            <v>0</v>
          </cell>
          <cell r="E44">
            <v>0</v>
          </cell>
          <cell r="F44">
            <v>0</v>
          </cell>
          <cell r="G44">
            <v>0</v>
          </cell>
          <cell r="H44">
            <v>0</v>
          </cell>
          <cell r="I44">
            <v>1088</v>
          </cell>
          <cell r="J44">
            <v>1699</v>
          </cell>
          <cell r="K44">
            <v>131</v>
          </cell>
        </row>
        <row r="49">
          <cell r="E49">
            <v>0</v>
          </cell>
          <cell r="G49">
            <v>0</v>
          </cell>
          <cell r="I49">
            <v>0</v>
          </cell>
          <cell r="K49">
            <v>0</v>
          </cell>
        </row>
        <row r="50">
          <cell r="E50">
            <v>0</v>
          </cell>
          <cell r="G50">
            <v>0</v>
          </cell>
          <cell r="I50">
            <v>1</v>
          </cell>
          <cell r="K50">
            <v>0</v>
          </cell>
        </row>
        <row r="51">
          <cell r="E51">
            <v>1</v>
          </cell>
          <cell r="G51">
            <v>0</v>
          </cell>
          <cell r="I51">
            <v>6</v>
          </cell>
          <cell r="K51">
            <v>6</v>
          </cell>
        </row>
        <row r="52">
          <cell r="E52">
            <v>0</v>
          </cell>
          <cell r="G52">
            <v>0</v>
          </cell>
          <cell r="I52">
            <v>2</v>
          </cell>
          <cell r="K52">
            <v>0</v>
          </cell>
        </row>
        <row r="53">
          <cell r="E53">
            <v>0</v>
          </cell>
          <cell r="G53">
            <v>0</v>
          </cell>
          <cell r="I53">
            <v>2</v>
          </cell>
          <cell r="K53">
            <v>0</v>
          </cell>
        </row>
        <row r="54">
          <cell r="E54">
            <v>0</v>
          </cell>
          <cell r="G54">
            <v>0</v>
          </cell>
          <cell r="I54">
            <v>0</v>
          </cell>
          <cell r="K54">
            <v>0</v>
          </cell>
        </row>
        <row r="55">
          <cell r="E55">
            <v>0</v>
          </cell>
          <cell r="G55">
            <v>0</v>
          </cell>
          <cell r="I55">
            <v>0</v>
          </cell>
          <cell r="K55">
            <v>0</v>
          </cell>
        </row>
        <row r="56">
          <cell r="E56">
            <v>0</v>
          </cell>
          <cell r="G56">
            <v>0</v>
          </cell>
          <cell r="I56">
            <v>0</v>
          </cell>
          <cell r="K56">
            <v>0</v>
          </cell>
        </row>
        <row r="57">
          <cell r="G57">
            <v>0</v>
          </cell>
        </row>
        <row r="60">
          <cell r="D60">
            <v>7</v>
          </cell>
          <cell r="L60">
            <v>70</v>
          </cell>
        </row>
        <row r="61">
          <cell r="D61">
            <v>2955</v>
          </cell>
          <cell r="L61">
            <v>385</v>
          </cell>
        </row>
        <row r="64">
          <cell r="D64">
            <v>0</v>
          </cell>
        </row>
        <row r="78">
          <cell r="B78">
            <v>0</v>
          </cell>
          <cell r="C78">
            <v>0</v>
          </cell>
          <cell r="D78">
            <v>0</v>
          </cell>
          <cell r="E78">
            <v>25.668749999999999</v>
          </cell>
          <cell r="F78">
            <v>0</v>
          </cell>
          <cell r="G78">
            <v>0</v>
          </cell>
          <cell r="H78">
            <v>0</v>
          </cell>
          <cell r="I78">
            <v>108.03749999999999</v>
          </cell>
          <cell r="J78">
            <v>0</v>
          </cell>
        </row>
        <row r="82">
          <cell r="B82">
            <v>0</v>
          </cell>
          <cell r="C82">
            <v>25.443750000000001</v>
          </cell>
          <cell r="D82">
            <v>0.1875</v>
          </cell>
          <cell r="F82">
            <v>1.8749999999999999E-2</v>
          </cell>
          <cell r="H82">
            <v>1.8749999999999999E-2</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106.89375</v>
          </cell>
          <cell r="D87">
            <v>1.125</v>
          </cell>
          <cell r="F87">
            <v>1.8749999999999999E-2</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78.993750000000006</v>
          </cell>
          <cell r="C95">
            <v>0</v>
          </cell>
          <cell r="D95">
            <v>0</v>
          </cell>
          <cell r="E95">
            <v>0</v>
          </cell>
          <cell r="F95">
            <v>0</v>
          </cell>
          <cell r="G95">
            <v>0</v>
          </cell>
          <cell r="H95">
            <v>0</v>
          </cell>
          <cell r="I95">
            <v>20.399999999999999</v>
          </cell>
          <cell r="J95">
            <v>31.856249999999999</v>
          </cell>
          <cell r="K95">
            <v>2.4562499999999998</v>
          </cell>
        </row>
      </sheetData>
      <sheetData sheetId="9">
        <row r="12">
          <cell r="B12">
            <v>0</v>
          </cell>
          <cell r="C12">
            <v>0</v>
          </cell>
          <cell r="D12">
            <v>0</v>
          </cell>
          <cell r="E12">
            <v>0</v>
          </cell>
          <cell r="F12">
            <v>0</v>
          </cell>
          <cell r="G12">
            <v>0</v>
          </cell>
          <cell r="H12">
            <v>0</v>
          </cell>
          <cell r="I12">
            <v>77</v>
          </cell>
          <cell r="J12">
            <v>0</v>
          </cell>
        </row>
        <row r="13">
          <cell r="B13">
            <v>0</v>
          </cell>
          <cell r="C13">
            <v>0</v>
          </cell>
          <cell r="D13">
            <v>0</v>
          </cell>
          <cell r="E13">
            <v>0</v>
          </cell>
          <cell r="F13">
            <v>0</v>
          </cell>
          <cell r="G13">
            <v>0</v>
          </cell>
          <cell r="H13">
            <v>0</v>
          </cell>
          <cell r="I13">
            <v>1464</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0</v>
          </cell>
          <cell r="D22">
            <v>56</v>
          </cell>
          <cell r="F22">
            <v>14</v>
          </cell>
          <cell r="H22">
            <v>7</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1464</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3</v>
          </cell>
        </row>
        <row r="44">
          <cell r="B44">
            <v>0</v>
          </cell>
          <cell r="C44">
            <v>0</v>
          </cell>
          <cell r="D44">
            <v>0</v>
          </cell>
          <cell r="E44">
            <v>0</v>
          </cell>
          <cell r="F44">
            <v>0</v>
          </cell>
          <cell r="G44">
            <v>0</v>
          </cell>
          <cell r="H44">
            <v>0</v>
          </cell>
          <cell r="I44">
            <v>1187</v>
          </cell>
          <cell r="J44">
            <v>248</v>
          </cell>
          <cell r="K44">
            <v>29</v>
          </cell>
        </row>
        <row r="49">
          <cell r="E49">
            <v>0</v>
          </cell>
          <cell r="G49">
            <v>0</v>
          </cell>
          <cell r="I49">
            <v>0</v>
          </cell>
          <cell r="K49">
            <v>0</v>
          </cell>
        </row>
        <row r="50">
          <cell r="E50">
            <v>0</v>
          </cell>
          <cell r="G50">
            <v>0</v>
          </cell>
          <cell r="I50">
            <v>1</v>
          </cell>
          <cell r="K50">
            <v>0</v>
          </cell>
        </row>
        <row r="51">
          <cell r="E51">
            <v>0</v>
          </cell>
          <cell r="G51">
            <v>0</v>
          </cell>
          <cell r="I51">
            <v>1</v>
          </cell>
          <cell r="K51">
            <v>0</v>
          </cell>
        </row>
        <row r="52">
          <cell r="E52">
            <v>0</v>
          </cell>
          <cell r="G52">
            <v>0</v>
          </cell>
          <cell r="I52">
            <v>0</v>
          </cell>
          <cell r="K52">
            <v>0</v>
          </cell>
        </row>
        <row r="53">
          <cell r="E53">
            <v>0</v>
          </cell>
          <cell r="G53">
            <v>0</v>
          </cell>
          <cell r="I53">
            <v>9</v>
          </cell>
          <cell r="K53">
            <v>0</v>
          </cell>
        </row>
        <row r="54">
          <cell r="E54">
            <v>0</v>
          </cell>
          <cell r="G54">
            <v>0</v>
          </cell>
          <cell r="I54">
            <v>0</v>
          </cell>
          <cell r="K54">
            <v>0</v>
          </cell>
        </row>
        <row r="55">
          <cell r="E55">
            <v>0</v>
          </cell>
          <cell r="G55">
            <v>0</v>
          </cell>
          <cell r="I55">
            <v>0</v>
          </cell>
          <cell r="K55">
            <v>0</v>
          </cell>
        </row>
        <row r="56">
          <cell r="E56">
            <v>0</v>
          </cell>
          <cell r="G56">
            <v>0</v>
          </cell>
          <cell r="I56">
            <v>0</v>
          </cell>
          <cell r="K56">
            <v>0</v>
          </cell>
        </row>
        <row r="57">
          <cell r="G57">
            <v>0</v>
          </cell>
        </row>
        <row r="60">
          <cell r="D60">
            <v>1</v>
          </cell>
          <cell r="L60">
            <v>21</v>
          </cell>
        </row>
        <row r="61">
          <cell r="D61">
            <v>393</v>
          </cell>
          <cell r="L61">
            <v>77</v>
          </cell>
        </row>
        <row r="64">
          <cell r="D64">
            <v>0</v>
          </cell>
        </row>
        <row r="78">
          <cell r="B78">
            <v>0</v>
          </cell>
          <cell r="C78">
            <v>0</v>
          </cell>
          <cell r="D78">
            <v>0</v>
          </cell>
          <cell r="E78">
            <v>0</v>
          </cell>
          <cell r="F78">
            <v>0</v>
          </cell>
          <cell r="G78">
            <v>0</v>
          </cell>
          <cell r="H78">
            <v>0</v>
          </cell>
          <cell r="I78">
            <v>55.177272727272729</v>
          </cell>
          <cell r="J78">
            <v>0</v>
          </cell>
        </row>
        <row r="82">
          <cell r="B82">
            <v>0</v>
          </cell>
          <cell r="C82">
            <v>0</v>
          </cell>
          <cell r="D82">
            <v>0</v>
          </cell>
          <cell r="F82">
            <v>0</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55.177272727272729</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0</v>
          </cell>
          <cell r="G95">
            <v>0</v>
          </cell>
          <cell r="H95">
            <v>0</v>
          </cell>
          <cell r="I95">
            <v>44.737310606060603</v>
          </cell>
          <cell r="J95">
            <v>9.3469696969696976</v>
          </cell>
          <cell r="K95">
            <v>1.0929924242424243</v>
          </cell>
        </row>
      </sheetData>
      <sheetData sheetId="10"/>
      <sheetData sheetId="11">
        <row r="12">
          <cell r="B12">
            <v>0</v>
          </cell>
          <cell r="C12">
            <v>0</v>
          </cell>
          <cell r="D12">
            <v>0</v>
          </cell>
          <cell r="E12">
            <v>1082</v>
          </cell>
          <cell r="F12">
            <v>0</v>
          </cell>
          <cell r="G12">
            <v>0</v>
          </cell>
          <cell r="H12">
            <v>0</v>
          </cell>
          <cell r="I12">
            <v>1380</v>
          </cell>
          <cell r="J12">
            <v>0</v>
          </cell>
          <cell r="K12"/>
        </row>
        <row r="13">
          <cell r="B13">
            <v>0</v>
          </cell>
          <cell r="C13">
            <v>0</v>
          </cell>
          <cell r="D13">
            <v>0</v>
          </cell>
          <cell r="E13">
            <v>38408</v>
          </cell>
          <cell r="F13">
            <v>0</v>
          </cell>
          <cell r="G13">
            <v>0</v>
          </cell>
          <cell r="H13">
            <v>0</v>
          </cell>
          <cell r="I13">
            <v>77030</v>
          </cell>
          <cell r="J13">
            <v>0</v>
          </cell>
          <cell r="K13"/>
        </row>
        <row r="17">
          <cell r="B17">
            <v>0</v>
          </cell>
          <cell r="C17">
            <v>493</v>
          </cell>
          <cell r="D17">
            <v>310</v>
          </cell>
          <cell r="E17"/>
          <cell r="F17">
            <v>218</v>
          </cell>
          <cell r="G17"/>
          <cell r="H17">
            <v>58</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883</v>
          </cell>
          <cell r="D22">
            <v>429</v>
          </cell>
          <cell r="E22"/>
          <cell r="F22">
            <v>68</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29826</v>
          </cell>
          <cell r="D30">
            <v>8421</v>
          </cell>
          <cell r="E30"/>
          <cell r="F30">
            <v>140</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76678</v>
          </cell>
          <cell r="D35">
            <v>326</v>
          </cell>
          <cell r="E35"/>
          <cell r="F35">
            <v>26</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v>
          </cell>
          <cell r="D43">
            <v>6</v>
          </cell>
          <cell r="E43">
            <v>82</v>
          </cell>
          <cell r="F43">
            <v>566</v>
          </cell>
          <cell r="G43">
            <v>462</v>
          </cell>
          <cell r="H43">
            <v>413</v>
          </cell>
          <cell r="I43">
            <v>466</v>
          </cell>
          <cell r="J43">
            <v>441</v>
          </cell>
          <cell r="K43">
            <v>25</v>
          </cell>
        </row>
        <row r="44">
          <cell r="B44">
            <v>0</v>
          </cell>
          <cell r="C44">
            <v>951</v>
          </cell>
          <cell r="D44">
            <v>221</v>
          </cell>
          <cell r="E44">
            <v>2834</v>
          </cell>
          <cell r="F44">
            <v>13905</v>
          </cell>
          <cell r="G44">
            <v>27213</v>
          </cell>
          <cell r="H44">
            <v>24786</v>
          </cell>
          <cell r="I44">
            <v>21896</v>
          </cell>
          <cell r="J44">
            <v>21780</v>
          </cell>
          <cell r="K44">
            <v>1852</v>
          </cell>
        </row>
        <row r="49">
          <cell r="E49">
            <v>4</v>
          </cell>
          <cell r="F49"/>
          <cell r="G49">
            <v>0</v>
          </cell>
          <cell r="H49"/>
          <cell r="I49">
            <v>4</v>
          </cell>
          <cell r="J49"/>
          <cell r="K49">
            <v>0</v>
          </cell>
          <cell r="L49"/>
        </row>
        <row r="50">
          <cell r="E50">
            <v>0</v>
          </cell>
          <cell r="F50"/>
          <cell r="G50">
            <v>0</v>
          </cell>
          <cell r="H50"/>
          <cell r="I50">
            <v>1</v>
          </cell>
          <cell r="J50"/>
          <cell r="K50">
            <v>1</v>
          </cell>
          <cell r="L50"/>
        </row>
        <row r="51">
          <cell r="E51">
            <v>9</v>
          </cell>
          <cell r="F51"/>
          <cell r="G51">
            <v>7</v>
          </cell>
          <cell r="H51"/>
          <cell r="I51">
            <v>63</v>
          </cell>
          <cell r="J51"/>
          <cell r="K51">
            <v>57</v>
          </cell>
          <cell r="L51"/>
        </row>
        <row r="52">
          <cell r="E52">
            <v>0</v>
          </cell>
          <cell r="F52"/>
          <cell r="G52">
            <v>0</v>
          </cell>
          <cell r="H52"/>
          <cell r="I52">
            <v>0</v>
          </cell>
          <cell r="J52"/>
          <cell r="K52">
            <v>0</v>
          </cell>
          <cell r="L52"/>
        </row>
        <row r="53">
          <cell r="E53">
            <v>1</v>
          </cell>
          <cell r="F53"/>
          <cell r="G53">
            <v>0</v>
          </cell>
          <cell r="H53"/>
          <cell r="I53">
            <v>7</v>
          </cell>
          <cell r="J53"/>
          <cell r="K53">
            <v>1</v>
          </cell>
          <cell r="L53"/>
        </row>
        <row r="54">
          <cell r="E54">
            <v>78</v>
          </cell>
          <cell r="F54"/>
          <cell r="G54">
            <v>5</v>
          </cell>
          <cell r="H54"/>
          <cell r="I54">
            <v>935</v>
          </cell>
          <cell r="J54"/>
          <cell r="K54">
            <v>7</v>
          </cell>
          <cell r="L54"/>
        </row>
        <row r="55">
          <cell r="E55">
            <v>0</v>
          </cell>
          <cell r="F55"/>
          <cell r="G55">
            <v>0</v>
          </cell>
          <cell r="H55"/>
          <cell r="I55">
            <v>0</v>
          </cell>
          <cell r="J55"/>
          <cell r="K55">
            <v>0</v>
          </cell>
          <cell r="L55"/>
        </row>
        <row r="56">
          <cell r="E56">
            <v>1</v>
          </cell>
          <cell r="F56"/>
          <cell r="G56">
            <v>0</v>
          </cell>
          <cell r="H56"/>
          <cell r="I56">
            <v>3</v>
          </cell>
          <cell r="J56"/>
          <cell r="K56">
            <v>0</v>
          </cell>
          <cell r="L56"/>
        </row>
        <row r="57">
          <cell r="G57">
            <v>0</v>
          </cell>
          <cell r="H57"/>
          <cell r="I57"/>
          <cell r="J57"/>
          <cell r="K57"/>
          <cell r="L57"/>
        </row>
        <row r="60">
          <cell r="D60">
            <v>65</v>
          </cell>
          <cell r="L60">
            <v>1377</v>
          </cell>
        </row>
        <row r="61">
          <cell r="D61">
            <v>49747</v>
          </cell>
          <cell r="L61">
            <v>4725</v>
          </cell>
        </row>
        <row r="64">
          <cell r="D64">
            <v>0</v>
          </cell>
        </row>
        <row r="65">
          <cell r="D65"/>
        </row>
        <row r="78">
          <cell r="B78">
            <v>0</v>
          </cell>
          <cell r="C78">
            <v>0</v>
          </cell>
          <cell r="D78">
            <v>0</v>
          </cell>
          <cell r="E78">
            <v>727.42424242424238</v>
          </cell>
          <cell r="F78">
            <v>0</v>
          </cell>
          <cell r="G78">
            <v>0</v>
          </cell>
          <cell r="H78">
            <v>0</v>
          </cell>
          <cell r="I78">
            <v>1458.9015151515152</v>
          </cell>
          <cell r="J78">
            <v>0</v>
          </cell>
          <cell r="K78"/>
        </row>
        <row r="82">
          <cell r="B82">
            <v>0</v>
          </cell>
          <cell r="C82">
            <v>564.88636363636363</v>
          </cell>
          <cell r="D82">
            <v>159.48863636363637</v>
          </cell>
          <cell r="E82"/>
          <cell r="F82">
            <v>2.6515151515151514</v>
          </cell>
          <cell r="G82"/>
          <cell r="H82">
            <v>0.37878787878787878</v>
          </cell>
          <cell r="I82"/>
          <cell r="J82">
            <v>1.893939393939394E-2</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1452.2348484848485</v>
          </cell>
          <cell r="D87">
            <v>6.1742424242424239</v>
          </cell>
          <cell r="E87"/>
          <cell r="F87">
            <v>0.49242424242424243</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18.011363636363637</v>
          </cell>
          <cell r="D95">
            <v>4.1856060606060606</v>
          </cell>
          <cell r="E95">
            <v>53.674242424242422</v>
          </cell>
          <cell r="F95">
            <v>263.35227272727275</v>
          </cell>
          <cell r="G95">
            <v>515.39772727272725</v>
          </cell>
          <cell r="H95">
            <v>469.43181818181819</v>
          </cell>
          <cell r="I95">
            <v>414.69696969696969</v>
          </cell>
          <cell r="J95">
            <v>412.5</v>
          </cell>
          <cell r="K95">
            <v>35.075757575757578</v>
          </cell>
        </row>
      </sheetData>
      <sheetData sheetId="12"/>
      <sheetData sheetId="13"/>
      <sheetData sheetId="1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I Gas"/>
      <sheetName val="WEPCO"/>
      <sheetName val="WPSC"/>
      <sheetName val="Alliant"/>
      <sheetName val="NSP"/>
      <sheetName val="MWNG"/>
      <sheetName val="SWL&amp;P"/>
      <sheetName val="City Gas"/>
      <sheetName val="SCVNG"/>
      <sheetName val="Florence"/>
      <sheetName val="Viroqua"/>
      <sheetName val="MG&amp;E"/>
      <sheetName val="Ferrell"/>
      <sheetName val="Tru-Gas"/>
      <sheetName val="Totals"/>
    </sheetNames>
    <sheetDataSet>
      <sheetData sheetId="0">
        <row r="12">
          <cell r="B12">
            <v>0</v>
          </cell>
          <cell r="C12">
            <v>0</v>
          </cell>
          <cell r="D12">
            <v>0</v>
          </cell>
          <cell r="E12">
            <v>4729</v>
          </cell>
          <cell r="F12">
            <v>0</v>
          </cell>
          <cell r="G12">
            <v>3</v>
          </cell>
          <cell r="H12">
            <v>0</v>
          </cell>
          <cell r="I12">
            <v>5743</v>
          </cell>
          <cell r="J12">
            <v>57</v>
          </cell>
          <cell r="K12"/>
        </row>
        <row r="13">
          <cell r="B13">
            <v>0</v>
          </cell>
          <cell r="C13">
            <v>0</v>
          </cell>
          <cell r="D13">
            <v>0</v>
          </cell>
          <cell r="E13">
            <v>111577</v>
          </cell>
          <cell r="F13">
            <v>0</v>
          </cell>
          <cell r="G13">
            <v>23393</v>
          </cell>
          <cell r="H13">
            <v>0</v>
          </cell>
          <cell r="I13">
            <v>368210</v>
          </cell>
          <cell r="J13">
            <v>2</v>
          </cell>
          <cell r="K13"/>
        </row>
        <row r="17">
          <cell r="B17">
            <v>0</v>
          </cell>
          <cell r="C17">
            <v>2039</v>
          </cell>
          <cell r="D17">
            <v>1747</v>
          </cell>
          <cell r="E17"/>
          <cell r="F17">
            <v>751</v>
          </cell>
          <cell r="G17"/>
          <cell r="H17">
            <v>114</v>
          </cell>
          <cell r="I17"/>
          <cell r="J17">
            <v>78</v>
          </cell>
          <cell r="K17"/>
        </row>
        <row r="18">
          <cell r="B18">
            <v>0</v>
          </cell>
          <cell r="C18">
            <v>0</v>
          </cell>
          <cell r="D18">
            <v>0</v>
          </cell>
          <cell r="E18"/>
          <cell r="F18">
            <v>0</v>
          </cell>
          <cell r="G18"/>
          <cell r="H18">
            <v>0</v>
          </cell>
          <cell r="I18"/>
          <cell r="J18">
            <v>0</v>
          </cell>
          <cell r="K18"/>
        </row>
        <row r="19">
          <cell r="B19">
            <v>0</v>
          </cell>
          <cell r="C19">
            <v>3</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161</v>
          </cell>
          <cell r="D21">
            <v>0</v>
          </cell>
          <cell r="E21"/>
          <cell r="F21">
            <v>0</v>
          </cell>
          <cell r="G21"/>
          <cell r="H21">
            <v>0</v>
          </cell>
          <cell r="I21"/>
          <cell r="J21">
            <v>0</v>
          </cell>
          <cell r="K21"/>
        </row>
        <row r="22">
          <cell r="B22">
            <v>0</v>
          </cell>
          <cell r="C22">
            <v>3641</v>
          </cell>
          <cell r="D22">
            <v>1771</v>
          </cell>
          <cell r="E22"/>
          <cell r="F22">
            <v>170</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44</v>
          </cell>
          <cell r="D24">
            <v>13</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99210</v>
          </cell>
          <cell r="D30">
            <v>11503</v>
          </cell>
          <cell r="E30"/>
          <cell r="F30">
            <v>762</v>
          </cell>
          <cell r="G30"/>
          <cell r="H30">
            <v>98</v>
          </cell>
          <cell r="I30"/>
          <cell r="J30">
            <v>4</v>
          </cell>
          <cell r="K30"/>
        </row>
        <row r="31">
          <cell r="B31">
            <v>0</v>
          </cell>
          <cell r="C31">
            <v>0</v>
          </cell>
          <cell r="D31">
            <v>0</v>
          </cell>
          <cell r="E31"/>
          <cell r="F31">
            <v>0</v>
          </cell>
          <cell r="G31"/>
          <cell r="H31">
            <v>0</v>
          </cell>
          <cell r="I31"/>
          <cell r="J31">
            <v>0</v>
          </cell>
          <cell r="K31"/>
        </row>
        <row r="32">
          <cell r="B32">
            <v>0</v>
          </cell>
          <cell r="C32">
            <v>395</v>
          </cell>
          <cell r="D32">
            <v>22998</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13428</v>
          </cell>
          <cell r="D34">
            <v>25582</v>
          </cell>
          <cell r="E34"/>
          <cell r="F34">
            <v>5</v>
          </cell>
          <cell r="G34"/>
          <cell r="H34">
            <v>0</v>
          </cell>
          <cell r="I34"/>
          <cell r="J34">
            <v>0</v>
          </cell>
          <cell r="K34"/>
        </row>
        <row r="35">
          <cell r="B35">
            <v>0</v>
          </cell>
          <cell r="C35">
            <v>322281</v>
          </cell>
          <cell r="D35">
            <v>6395</v>
          </cell>
          <cell r="E35"/>
          <cell r="F35">
            <v>519</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1</v>
          </cell>
          <cell r="D37">
            <v>1</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16</v>
          </cell>
          <cell r="D43">
            <v>9</v>
          </cell>
          <cell r="E43">
            <v>836</v>
          </cell>
          <cell r="F43">
            <v>2730</v>
          </cell>
          <cell r="G43">
            <v>1426</v>
          </cell>
          <cell r="H43">
            <v>957</v>
          </cell>
          <cell r="I43">
            <v>2796</v>
          </cell>
          <cell r="J43">
            <v>1762</v>
          </cell>
        </row>
        <row r="44">
          <cell r="B44">
            <v>2267</v>
          </cell>
          <cell r="C44">
            <v>1618</v>
          </cell>
          <cell r="D44">
            <v>2338</v>
          </cell>
          <cell r="E44">
            <v>51014</v>
          </cell>
          <cell r="F44">
            <v>120334</v>
          </cell>
          <cell r="G44">
            <v>74389</v>
          </cell>
          <cell r="H44">
            <v>78082</v>
          </cell>
          <cell r="I44">
            <v>96328</v>
          </cell>
          <cell r="J44">
            <v>76812</v>
          </cell>
        </row>
        <row r="49">
          <cell r="E49">
            <v>10</v>
          </cell>
          <cell r="F49"/>
          <cell r="I49">
            <v>95</v>
          </cell>
          <cell r="J49"/>
        </row>
        <row r="50">
          <cell r="E50">
            <v>10</v>
          </cell>
          <cell r="F50"/>
          <cell r="I50">
            <v>160</v>
          </cell>
          <cell r="J50"/>
        </row>
        <row r="51">
          <cell r="E51">
            <v>42</v>
          </cell>
          <cell r="F51"/>
          <cell r="I51">
            <v>290</v>
          </cell>
          <cell r="J51"/>
        </row>
        <row r="52">
          <cell r="E52">
            <v>0</v>
          </cell>
          <cell r="F52"/>
          <cell r="I52">
            <v>68</v>
          </cell>
          <cell r="J52"/>
        </row>
        <row r="53">
          <cell r="E53">
            <v>81</v>
          </cell>
          <cell r="F53"/>
          <cell r="I53">
            <v>727</v>
          </cell>
          <cell r="J53"/>
        </row>
        <row r="54">
          <cell r="E54">
            <v>58</v>
          </cell>
          <cell r="F54"/>
          <cell r="I54">
            <v>1691</v>
          </cell>
          <cell r="J54"/>
        </row>
        <row r="55">
          <cell r="E55">
            <v>2</v>
          </cell>
          <cell r="F55"/>
          <cell r="I55">
            <v>116</v>
          </cell>
          <cell r="J55"/>
        </row>
        <row r="56">
          <cell r="E56">
            <v>46</v>
          </cell>
          <cell r="F56"/>
          <cell r="I56">
            <v>657</v>
          </cell>
          <cell r="J56"/>
        </row>
        <row r="57">
          <cell r="G57">
            <v>50</v>
          </cell>
          <cell r="H57"/>
          <cell r="I57"/>
          <cell r="J57"/>
          <cell r="K57"/>
          <cell r="L57"/>
        </row>
        <row r="64">
          <cell r="D64">
            <v>23</v>
          </cell>
        </row>
        <row r="65">
          <cell r="D65"/>
        </row>
        <row r="78">
          <cell r="B78">
            <v>0</v>
          </cell>
          <cell r="C78">
            <v>0</v>
          </cell>
          <cell r="D78">
            <v>0</v>
          </cell>
          <cell r="E78">
            <v>1817.3526515151516</v>
          </cell>
          <cell r="F78">
            <v>0</v>
          </cell>
          <cell r="G78">
            <v>381.02234848484846</v>
          </cell>
          <cell r="H78">
            <v>0</v>
          </cell>
          <cell r="I78">
            <v>5997.359848484848</v>
          </cell>
          <cell r="J78">
            <v>3.2575757575757577E-2</v>
          </cell>
          <cell r="K78"/>
        </row>
        <row r="82">
          <cell r="B82">
            <v>0</v>
          </cell>
          <cell r="C82">
            <v>1615.9204545454545</v>
          </cell>
          <cell r="D82">
            <v>187.35946969696971</v>
          </cell>
          <cell r="E82"/>
          <cell r="F82">
            <v>12.411363636363637</v>
          </cell>
          <cell r="G82"/>
          <cell r="H82">
            <v>1.5962121212121212</v>
          </cell>
          <cell r="I82"/>
          <cell r="J82">
            <v>6.5151515151515155E-2</v>
          </cell>
          <cell r="K82"/>
        </row>
        <row r="83">
          <cell r="B83">
            <v>0</v>
          </cell>
          <cell r="C83">
            <v>0</v>
          </cell>
          <cell r="D83">
            <v>0</v>
          </cell>
          <cell r="E83"/>
          <cell r="F83">
            <v>0</v>
          </cell>
          <cell r="G83"/>
          <cell r="H83">
            <v>0</v>
          </cell>
          <cell r="I83"/>
          <cell r="J83">
            <v>0</v>
          </cell>
          <cell r="K83"/>
        </row>
        <row r="84">
          <cell r="B84">
            <v>0</v>
          </cell>
          <cell r="C84">
            <v>6.4337121212121211</v>
          </cell>
          <cell r="D84">
            <v>374.58863636363634</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218.71363636363637</v>
          </cell>
          <cell r="D86">
            <v>416.67651515151516</v>
          </cell>
          <cell r="E86"/>
          <cell r="F86">
            <v>8.1439393939393936E-2</v>
          </cell>
          <cell r="G86"/>
          <cell r="H86">
            <v>0</v>
          </cell>
          <cell r="I86"/>
          <cell r="J86">
            <v>0</v>
          </cell>
          <cell r="K86"/>
        </row>
        <row r="87">
          <cell r="B87">
            <v>0</v>
          </cell>
          <cell r="C87">
            <v>5249.2738636363638</v>
          </cell>
          <cell r="D87">
            <v>104.16098484848484</v>
          </cell>
          <cell r="E87"/>
          <cell r="F87">
            <v>8.4534090909090907</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1.6287878787878789E-2</v>
          </cell>
          <cell r="D89">
            <v>1.6287878787878789E-2</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36.92462121212121</v>
          </cell>
          <cell r="C95">
            <v>26.35378787878788</v>
          </cell>
          <cell r="D95">
            <v>38.081060606060603</v>
          </cell>
          <cell r="E95">
            <v>830.90984848484845</v>
          </cell>
          <cell r="F95">
            <v>1959.985606060606</v>
          </cell>
          <cell r="G95">
            <v>1211.6390151515152</v>
          </cell>
          <cell r="H95">
            <v>1271.7901515151516</v>
          </cell>
          <cell r="I95">
            <v>1568.9787878787879</v>
          </cell>
          <cell r="J95">
            <v>1251.1045454545454</v>
          </cell>
          <cell r="K95"/>
        </row>
      </sheetData>
      <sheetData sheetId="1">
        <row r="12">
          <cell r="B12">
            <v>0</v>
          </cell>
          <cell r="C12">
            <v>0</v>
          </cell>
          <cell r="D12">
            <v>0</v>
          </cell>
          <cell r="E12">
            <v>3135</v>
          </cell>
          <cell r="F12">
            <v>0</v>
          </cell>
          <cell r="G12">
            <v>0</v>
          </cell>
          <cell r="H12">
            <v>0</v>
          </cell>
          <cell r="I12">
            <v>6006</v>
          </cell>
          <cell r="J12">
            <v>0</v>
          </cell>
        </row>
        <row r="13">
          <cell r="B13">
            <v>0</v>
          </cell>
          <cell r="C13">
            <v>0</v>
          </cell>
          <cell r="D13">
            <v>0</v>
          </cell>
          <cell r="E13">
            <v>77684</v>
          </cell>
          <cell r="F13">
            <v>0</v>
          </cell>
          <cell r="G13">
            <v>0</v>
          </cell>
          <cell r="H13">
            <v>0</v>
          </cell>
          <cell r="I13">
            <v>317511</v>
          </cell>
          <cell r="J13">
            <v>293</v>
          </cell>
        </row>
        <row r="17">
          <cell r="B17">
            <v>0</v>
          </cell>
          <cell r="C17">
            <v>1322</v>
          </cell>
          <cell r="D17">
            <v>740</v>
          </cell>
          <cell r="F17">
            <v>868</v>
          </cell>
          <cell r="H17">
            <v>151</v>
          </cell>
          <cell r="J17">
            <v>54</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4482</v>
          </cell>
          <cell r="D22">
            <v>1283</v>
          </cell>
          <cell r="F22">
            <v>241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68504</v>
          </cell>
          <cell r="D30">
            <v>8774</v>
          </cell>
          <cell r="F30">
            <v>344</v>
          </cell>
          <cell r="H30">
            <v>60</v>
          </cell>
          <cell r="J30">
            <v>2</v>
          </cell>
        </row>
        <row r="31">
          <cell r="B31">
            <v>0</v>
          </cell>
          <cell r="C31">
            <v>0</v>
          </cell>
          <cell r="D31">
            <v>0</v>
          </cell>
          <cell r="F31">
            <v>0</v>
          </cell>
          <cell r="H31">
            <v>0</v>
          </cell>
          <cell r="J31">
            <v>0</v>
          </cell>
        </row>
        <row r="32">
          <cell r="B32">
            <v>0</v>
          </cell>
          <cell r="C32">
            <v>292</v>
          </cell>
          <cell r="D32">
            <v>1</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314822</v>
          </cell>
          <cell r="D35">
            <v>2554</v>
          </cell>
          <cell r="F35">
            <v>135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20</v>
          </cell>
          <cell r="E43">
            <v>371</v>
          </cell>
          <cell r="F43">
            <v>2032</v>
          </cell>
          <cell r="G43">
            <v>1579</v>
          </cell>
          <cell r="H43">
            <v>1108</v>
          </cell>
          <cell r="I43">
            <v>2355</v>
          </cell>
          <cell r="J43">
            <v>1676</v>
          </cell>
        </row>
        <row r="44">
          <cell r="B44">
            <v>254</v>
          </cell>
          <cell r="C44">
            <v>3</v>
          </cell>
          <cell r="D44">
            <v>118</v>
          </cell>
          <cell r="E44">
            <v>13873</v>
          </cell>
          <cell r="F44">
            <v>56177</v>
          </cell>
          <cell r="G44">
            <v>98692</v>
          </cell>
          <cell r="H44">
            <v>73134</v>
          </cell>
          <cell r="I44">
            <v>89160</v>
          </cell>
          <cell r="J44">
            <v>64077</v>
          </cell>
        </row>
        <row r="49">
          <cell r="E49">
            <v>2</v>
          </cell>
          <cell r="I49">
            <v>27</v>
          </cell>
        </row>
        <row r="50">
          <cell r="E50">
            <v>18</v>
          </cell>
          <cell r="I50">
            <v>65</v>
          </cell>
        </row>
        <row r="51">
          <cell r="E51">
            <v>31</v>
          </cell>
          <cell r="I51">
            <v>202</v>
          </cell>
        </row>
        <row r="52">
          <cell r="E52">
            <v>1</v>
          </cell>
          <cell r="I52">
            <v>72</v>
          </cell>
        </row>
        <row r="53">
          <cell r="E53">
            <v>67</v>
          </cell>
          <cell r="I53">
            <v>356</v>
          </cell>
        </row>
        <row r="54">
          <cell r="E54">
            <v>28</v>
          </cell>
          <cell r="I54">
            <v>756</v>
          </cell>
        </row>
        <row r="55">
          <cell r="E55">
            <v>1</v>
          </cell>
          <cell r="I55">
            <v>6</v>
          </cell>
        </row>
        <row r="56">
          <cell r="E56">
            <v>12</v>
          </cell>
          <cell r="I56">
            <v>432</v>
          </cell>
        </row>
        <row r="57">
          <cell r="G57">
            <v>10</v>
          </cell>
        </row>
        <row r="64">
          <cell r="D64">
            <v>10</v>
          </cell>
        </row>
        <row r="78">
          <cell r="B78">
            <v>0</v>
          </cell>
          <cell r="C78">
            <v>0</v>
          </cell>
          <cell r="D78">
            <v>0</v>
          </cell>
          <cell r="E78">
            <v>1456.575</v>
          </cell>
          <cell r="F78">
            <v>0</v>
          </cell>
          <cell r="G78">
            <v>0</v>
          </cell>
          <cell r="H78">
            <v>0</v>
          </cell>
          <cell r="I78">
            <v>5953.3312500000002</v>
          </cell>
          <cell r="J78">
            <v>5.4937500000000004</v>
          </cell>
        </row>
        <row r="82">
          <cell r="B82">
            <v>0</v>
          </cell>
          <cell r="C82">
            <v>1284.45</v>
          </cell>
          <cell r="D82">
            <v>164.51249999999999</v>
          </cell>
          <cell r="F82">
            <v>6.45</v>
          </cell>
          <cell r="H82">
            <v>1.125</v>
          </cell>
          <cell r="J82">
            <v>3.7499999999999999E-2</v>
          </cell>
        </row>
        <row r="83">
          <cell r="B83">
            <v>0</v>
          </cell>
          <cell r="C83">
            <v>0</v>
          </cell>
          <cell r="D83">
            <v>0</v>
          </cell>
          <cell r="F83">
            <v>0</v>
          </cell>
          <cell r="H83">
            <v>0</v>
          </cell>
          <cell r="J83">
            <v>0</v>
          </cell>
        </row>
        <row r="84">
          <cell r="B84">
            <v>0</v>
          </cell>
          <cell r="C84">
            <v>5.4749999999999996</v>
          </cell>
          <cell r="D84">
            <v>1.8749999999999999E-2</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5902.9125000000004</v>
          </cell>
          <cell r="D87">
            <v>47.887500000000003</v>
          </cell>
          <cell r="F87">
            <v>2.53125</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4.7625000000000002</v>
          </cell>
          <cell r="C95">
            <v>5.6250000000000001E-2</v>
          </cell>
          <cell r="D95">
            <v>2.2124999999999999</v>
          </cell>
          <cell r="E95">
            <v>260.11874999999998</v>
          </cell>
          <cell r="F95">
            <v>1053.3187499999999</v>
          </cell>
          <cell r="G95">
            <v>1850.4749999999999</v>
          </cell>
          <cell r="H95">
            <v>1371.2625</v>
          </cell>
          <cell r="I95">
            <v>1671.75</v>
          </cell>
          <cell r="J95">
            <v>1201.4437499999999</v>
          </cell>
          <cell r="K95"/>
        </row>
      </sheetData>
      <sheetData sheetId="2">
        <row r="12">
          <cell r="B12">
            <v>0</v>
          </cell>
          <cell r="C12">
            <v>0</v>
          </cell>
          <cell r="D12">
            <v>0</v>
          </cell>
          <cell r="E12">
            <v>1792</v>
          </cell>
          <cell r="F12">
            <v>0</v>
          </cell>
          <cell r="G12">
            <v>0</v>
          </cell>
          <cell r="H12">
            <v>0</v>
          </cell>
          <cell r="I12">
            <v>5734</v>
          </cell>
          <cell r="J12">
            <v>0</v>
          </cell>
        </row>
        <row r="13">
          <cell r="B13">
            <v>0</v>
          </cell>
          <cell r="C13">
            <v>0</v>
          </cell>
          <cell r="D13">
            <v>0</v>
          </cell>
          <cell r="E13">
            <v>34069</v>
          </cell>
          <cell r="F13">
            <v>0</v>
          </cell>
          <cell r="G13">
            <v>0</v>
          </cell>
          <cell r="H13">
            <v>0</v>
          </cell>
          <cell r="I13">
            <v>256165</v>
          </cell>
          <cell r="J13">
            <v>0</v>
          </cell>
        </row>
        <row r="17">
          <cell r="B17">
            <v>0</v>
          </cell>
          <cell r="C17">
            <v>796</v>
          </cell>
          <cell r="D17">
            <v>589</v>
          </cell>
          <cell r="F17">
            <v>333</v>
          </cell>
          <cell r="H17">
            <v>25</v>
          </cell>
          <cell r="J17">
            <v>49</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4492</v>
          </cell>
          <cell r="D22">
            <v>924</v>
          </cell>
          <cell r="F22">
            <v>318</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30303</v>
          </cell>
          <cell r="D30">
            <v>3557</v>
          </cell>
          <cell r="F30">
            <v>172</v>
          </cell>
          <cell r="H30">
            <v>35</v>
          </cell>
          <cell r="J30">
            <v>2</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253627</v>
          </cell>
          <cell r="D35">
            <v>2380</v>
          </cell>
          <cell r="F35">
            <v>143</v>
          </cell>
          <cell r="H35">
            <v>14</v>
          </cell>
          <cell r="J35">
            <v>1</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v>
          </cell>
          <cell r="D43">
            <v>2</v>
          </cell>
          <cell r="E43">
            <v>122</v>
          </cell>
          <cell r="F43">
            <v>1301</v>
          </cell>
          <cell r="G43">
            <v>1138</v>
          </cell>
          <cell r="H43">
            <v>695</v>
          </cell>
          <cell r="I43">
            <v>3005</v>
          </cell>
          <cell r="J43">
            <v>1261</v>
          </cell>
        </row>
        <row r="44">
          <cell r="B44">
            <v>0</v>
          </cell>
          <cell r="C44">
            <v>497</v>
          </cell>
          <cell r="D44">
            <v>20</v>
          </cell>
          <cell r="E44">
            <v>1180</v>
          </cell>
          <cell r="F44">
            <v>33746</v>
          </cell>
          <cell r="G44">
            <v>74534</v>
          </cell>
          <cell r="H44">
            <v>46136</v>
          </cell>
          <cell r="I44">
            <v>78608</v>
          </cell>
          <cell r="J44">
            <v>55513</v>
          </cell>
        </row>
        <row r="49">
          <cell r="E49">
            <v>0</v>
          </cell>
          <cell r="I49">
            <v>14</v>
          </cell>
        </row>
        <row r="50">
          <cell r="E50">
            <v>1</v>
          </cell>
          <cell r="I50">
            <v>3</v>
          </cell>
        </row>
        <row r="51">
          <cell r="E51">
            <v>36</v>
          </cell>
          <cell r="I51">
            <v>222</v>
          </cell>
        </row>
        <row r="52">
          <cell r="E52">
            <v>0</v>
          </cell>
          <cell r="I52">
            <v>0</v>
          </cell>
        </row>
        <row r="53">
          <cell r="E53">
            <v>55</v>
          </cell>
          <cell r="I53">
            <v>1329</v>
          </cell>
        </row>
        <row r="54">
          <cell r="E54">
            <v>0</v>
          </cell>
          <cell r="I54">
            <v>0</v>
          </cell>
        </row>
        <row r="55">
          <cell r="E55">
            <v>8</v>
          </cell>
          <cell r="I55">
            <v>68</v>
          </cell>
        </row>
        <row r="56">
          <cell r="E56">
            <v>27</v>
          </cell>
          <cell r="I56">
            <v>3427</v>
          </cell>
        </row>
        <row r="57">
          <cell r="G57">
            <v>0</v>
          </cell>
        </row>
        <row r="64">
          <cell r="D64">
            <v>0</v>
          </cell>
        </row>
        <row r="78">
          <cell r="B78">
            <v>0</v>
          </cell>
          <cell r="C78">
            <v>0</v>
          </cell>
          <cell r="D78">
            <v>0</v>
          </cell>
          <cell r="E78">
            <v>606.53143939393942</v>
          </cell>
          <cell r="F78">
            <v>0</v>
          </cell>
          <cell r="G78">
            <v>0</v>
          </cell>
          <cell r="H78">
            <v>0</v>
          </cell>
          <cell r="I78">
            <v>4560.513257575758</v>
          </cell>
          <cell r="J78">
            <v>0</v>
          </cell>
        </row>
        <row r="82">
          <cell r="B82">
            <v>0</v>
          </cell>
          <cell r="C82">
            <v>539.48522727272723</v>
          </cell>
          <cell r="D82">
            <v>63.32537878787879</v>
          </cell>
          <cell r="F82">
            <v>3.062121212121212</v>
          </cell>
          <cell r="H82">
            <v>0.62310606060606055</v>
          </cell>
          <cell r="J82">
            <v>3.5606060606060606E-2</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4515.3291666666664</v>
          </cell>
          <cell r="D87">
            <v>42.371212121212125</v>
          </cell>
          <cell r="F87">
            <v>2.5458333333333334</v>
          </cell>
          <cell r="H87">
            <v>0.24924242424242424</v>
          </cell>
          <cell r="J87">
            <v>1.7803030303030303E-2</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8.8481060606060602</v>
          </cell>
          <cell r="D95">
            <v>0.35606060606060608</v>
          </cell>
          <cell r="E95">
            <v>21.007575757575758</v>
          </cell>
          <cell r="F95">
            <v>600.78106060606058</v>
          </cell>
          <cell r="G95">
            <v>1326.9310606060606</v>
          </cell>
          <cell r="H95">
            <v>821.36060606060607</v>
          </cell>
          <cell r="I95">
            <v>1399.4606060606061</v>
          </cell>
          <cell r="J95">
            <v>988.29962121212122</v>
          </cell>
          <cell r="K95"/>
        </row>
      </sheetData>
      <sheetData sheetId="3">
        <row r="12">
          <cell r="B12">
            <v>0</v>
          </cell>
          <cell r="C12">
            <v>0</v>
          </cell>
          <cell r="D12">
            <v>0</v>
          </cell>
          <cell r="E12">
            <v>1596</v>
          </cell>
          <cell r="F12">
            <v>0</v>
          </cell>
          <cell r="G12">
            <v>0</v>
          </cell>
          <cell r="H12">
            <v>0</v>
          </cell>
          <cell r="I12">
            <v>2299</v>
          </cell>
          <cell r="J12">
            <v>0</v>
          </cell>
        </row>
        <row r="13">
          <cell r="B13">
            <v>0</v>
          </cell>
          <cell r="C13">
            <v>0</v>
          </cell>
          <cell r="D13">
            <v>0</v>
          </cell>
          <cell r="E13">
            <v>37705</v>
          </cell>
          <cell r="F13">
            <v>0</v>
          </cell>
          <cell r="G13">
            <v>0</v>
          </cell>
          <cell r="H13">
            <v>0</v>
          </cell>
          <cell r="I13">
            <v>123205</v>
          </cell>
          <cell r="J13">
            <v>0</v>
          </cell>
        </row>
        <row r="17">
          <cell r="B17">
            <v>0</v>
          </cell>
          <cell r="C17">
            <v>671</v>
          </cell>
          <cell r="D17">
            <v>491</v>
          </cell>
          <cell r="F17">
            <v>375</v>
          </cell>
          <cell r="H17">
            <v>57</v>
          </cell>
          <cell r="J17">
            <v>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1440</v>
          </cell>
          <cell r="D22">
            <v>798</v>
          </cell>
          <cell r="F22">
            <v>61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33882</v>
          </cell>
          <cell r="D30">
            <v>3702</v>
          </cell>
          <cell r="F30">
            <v>102</v>
          </cell>
          <cell r="H30">
            <v>19</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122426</v>
          </cell>
          <cell r="D35">
            <v>727</v>
          </cell>
          <cell r="F35">
            <v>52</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18</v>
          </cell>
          <cell r="C43">
            <v>1</v>
          </cell>
          <cell r="D43">
            <v>1</v>
          </cell>
          <cell r="E43">
            <v>130</v>
          </cell>
          <cell r="F43">
            <v>813</v>
          </cell>
          <cell r="G43">
            <v>516</v>
          </cell>
          <cell r="H43">
            <v>552</v>
          </cell>
          <cell r="I43">
            <v>1133</v>
          </cell>
          <cell r="J43">
            <v>731</v>
          </cell>
        </row>
        <row r="44">
          <cell r="B44">
            <v>238</v>
          </cell>
          <cell r="C44">
            <v>7</v>
          </cell>
          <cell r="D44">
            <v>15</v>
          </cell>
          <cell r="E44">
            <v>1482</v>
          </cell>
          <cell r="F44">
            <v>18478</v>
          </cell>
          <cell r="G44">
            <v>31073</v>
          </cell>
          <cell r="H44">
            <v>33613</v>
          </cell>
          <cell r="I44">
            <v>42766</v>
          </cell>
          <cell r="J44">
            <v>33238</v>
          </cell>
        </row>
        <row r="49">
          <cell r="E49">
            <v>5</v>
          </cell>
          <cell r="I49">
            <v>45</v>
          </cell>
        </row>
        <row r="50">
          <cell r="E50">
            <v>3</v>
          </cell>
          <cell r="I50">
            <v>68</v>
          </cell>
        </row>
        <row r="51">
          <cell r="E51">
            <v>19</v>
          </cell>
          <cell r="I51">
            <v>92</v>
          </cell>
        </row>
        <row r="52">
          <cell r="E52">
            <v>0</v>
          </cell>
          <cell r="I52">
            <v>6</v>
          </cell>
        </row>
        <row r="53">
          <cell r="E53">
            <v>24</v>
          </cell>
          <cell r="I53">
            <v>1034</v>
          </cell>
        </row>
        <row r="54">
          <cell r="E54">
            <v>9</v>
          </cell>
          <cell r="I54">
            <v>247</v>
          </cell>
        </row>
        <row r="55">
          <cell r="E55">
            <v>6</v>
          </cell>
          <cell r="I55">
            <v>16</v>
          </cell>
        </row>
        <row r="56">
          <cell r="E56">
            <v>8</v>
          </cell>
          <cell r="I56">
            <v>38</v>
          </cell>
        </row>
        <row r="57">
          <cell r="G57">
            <v>29</v>
          </cell>
        </row>
        <row r="64">
          <cell r="D64">
            <v>0</v>
          </cell>
        </row>
        <row r="78">
          <cell r="B78">
            <v>0</v>
          </cell>
          <cell r="C78">
            <v>0</v>
          </cell>
          <cell r="D78">
            <v>0</v>
          </cell>
          <cell r="E78">
            <v>535.58238636363637</v>
          </cell>
          <cell r="F78">
            <v>0</v>
          </cell>
          <cell r="G78">
            <v>0</v>
          </cell>
          <cell r="H78">
            <v>0</v>
          </cell>
          <cell r="I78">
            <v>1750.0710227272727</v>
          </cell>
          <cell r="J78">
            <v>0</v>
          </cell>
        </row>
        <row r="82">
          <cell r="B82">
            <v>0</v>
          </cell>
          <cell r="C82">
            <v>481.27840909090907</v>
          </cell>
          <cell r="D82">
            <v>52.585227272727273</v>
          </cell>
          <cell r="F82">
            <v>1.4488636363636365</v>
          </cell>
          <cell r="H82">
            <v>0.26988636363636365</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1739.0056818181818</v>
          </cell>
          <cell r="D87">
            <v>10.326704545454545</v>
          </cell>
          <cell r="F87">
            <v>0.73863636363636365</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3.3806818181818183</v>
          </cell>
          <cell r="C95">
            <v>9.9431818181818177E-2</v>
          </cell>
          <cell r="D95">
            <v>0.21306818181818182</v>
          </cell>
          <cell r="E95">
            <v>21.051136363636363</v>
          </cell>
          <cell r="F95">
            <v>262.47159090909093</v>
          </cell>
          <cell r="G95">
            <v>441.37784090909093</v>
          </cell>
          <cell r="H95">
            <v>477.45738636363637</v>
          </cell>
          <cell r="I95">
            <v>607.47159090909088</v>
          </cell>
          <cell r="J95">
            <v>472.13068181818181</v>
          </cell>
          <cell r="K95"/>
        </row>
      </sheetData>
      <sheetData sheetId="4">
        <row r="12">
          <cell r="B12">
            <v>0</v>
          </cell>
          <cell r="C12">
            <v>0</v>
          </cell>
          <cell r="D12">
            <v>3</v>
          </cell>
          <cell r="E12">
            <v>448</v>
          </cell>
          <cell r="F12">
            <v>0</v>
          </cell>
          <cell r="G12">
            <v>0</v>
          </cell>
          <cell r="H12">
            <v>0</v>
          </cell>
          <cell r="I12">
            <v>1625</v>
          </cell>
          <cell r="J12">
            <v>0</v>
          </cell>
        </row>
        <row r="13">
          <cell r="B13">
            <v>0</v>
          </cell>
          <cell r="C13">
            <v>0</v>
          </cell>
          <cell r="D13">
            <v>0</v>
          </cell>
          <cell r="E13">
            <v>8826</v>
          </cell>
          <cell r="F13">
            <v>0</v>
          </cell>
          <cell r="G13">
            <v>181</v>
          </cell>
          <cell r="H13">
            <v>0</v>
          </cell>
          <cell r="I13">
            <v>82076</v>
          </cell>
          <cell r="J13">
            <v>0</v>
          </cell>
        </row>
        <row r="17">
          <cell r="B17">
            <v>0</v>
          </cell>
          <cell r="C17">
            <v>199</v>
          </cell>
          <cell r="D17">
            <v>144</v>
          </cell>
          <cell r="F17">
            <v>90</v>
          </cell>
          <cell r="H17">
            <v>16</v>
          </cell>
          <cell r="J17">
            <v>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1241</v>
          </cell>
          <cell r="D22">
            <v>375</v>
          </cell>
          <cell r="F22">
            <v>9</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8728</v>
          </cell>
          <cell r="D30">
            <v>84</v>
          </cell>
          <cell r="F30">
            <v>13</v>
          </cell>
          <cell r="H30">
            <v>1</v>
          </cell>
          <cell r="J30">
            <v>0</v>
          </cell>
        </row>
        <row r="31">
          <cell r="B31">
            <v>0</v>
          </cell>
          <cell r="C31">
            <v>0</v>
          </cell>
          <cell r="D31">
            <v>0</v>
          </cell>
          <cell r="F31">
            <v>0</v>
          </cell>
          <cell r="H31">
            <v>0</v>
          </cell>
          <cell r="J31">
            <v>0</v>
          </cell>
        </row>
        <row r="32">
          <cell r="B32">
            <v>0</v>
          </cell>
          <cell r="C32">
            <v>181</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79424</v>
          </cell>
          <cell r="D35">
            <v>2456</v>
          </cell>
          <cell r="F35">
            <v>193</v>
          </cell>
          <cell r="H35">
            <v>3</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6</v>
          </cell>
          <cell r="F43">
            <v>362</v>
          </cell>
          <cell r="G43">
            <v>111</v>
          </cell>
          <cell r="H43">
            <v>314</v>
          </cell>
          <cell r="I43">
            <v>845</v>
          </cell>
          <cell r="J43">
            <v>438</v>
          </cell>
        </row>
        <row r="44">
          <cell r="B44">
            <v>0</v>
          </cell>
          <cell r="C44">
            <v>16</v>
          </cell>
          <cell r="D44">
            <v>7</v>
          </cell>
          <cell r="E44">
            <v>90</v>
          </cell>
          <cell r="F44">
            <v>7295</v>
          </cell>
          <cell r="G44">
            <v>8581</v>
          </cell>
          <cell r="H44">
            <v>16896</v>
          </cell>
          <cell r="I44">
            <v>34697</v>
          </cell>
          <cell r="J44">
            <v>23501</v>
          </cell>
        </row>
        <row r="49">
          <cell r="E49">
            <v>2</v>
          </cell>
          <cell r="I49">
            <v>9</v>
          </cell>
        </row>
        <row r="50">
          <cell r="E50">
            <v>1</v>
          </cell>
          <cell r="I50">
            <v>5</v>
          </cell>
        </row>
        <row r="51">
          <cell r="E51">
            <v>7</v>
          </cell>
          <cell r="I51">
            <v>72</v>
          </cell>
        </row>
        <row r="52">
          <cell r="E52">
            <v>8</v>
          </cell>
          <cell r="I52">
            <v>32</v>
          </cell>
        </row>
        <row r="53">
          <cell r="E53">
            <v>27</v>
          </cell>
          <cell r="I53">
            <v>62</v>
          </cell>
        </row>
        <row r="54">
          <cell r="E54">
            <v>14</v>
          </cell>
          <cell r="I54">
            <v>40</v>
          </cell>
        </row>
        <row r="55">
          <cell r="E55">
            <v>1</v>
          </cell>
          <cell r="I55">
            <v>1</v>
          </cell>
        </row>
        <row r="56">
          <cell r="E56">
            <v>0</v>
          </cell>
          <cell r="I56">
            <v>0</v>
          </cell>
        </row>
        <row r="57">
          <cell r="G57">
            <v>5</v>
          </cell>
        </row>
        <row r="64">
          <cell r="D64">
            <v>0</v>
          </cell>
        </row>
        <row r="78">
          <cell r="B78">
            <v>0</v>
          </cell>
          <cell r="C78">
            <v>0</v>
          </cell>
          <cell r="D78">
            <v>0</v>
          </cell>
          <cell r="E78">
            <v>130.3840909090909</v>
          </cell>
          <cell r="F78">
            <v>0</v>
          </cell>
          <cell r="G78">
            <v>2.6738636363636363</v>
          </cell>
          <cell r="H78">
            <v>0</v>
          </cell>
          <cell r="I78">
            <v>1212.4863636363636</v>
          </cell>
          <cell r="J78">
            <v>0</v>
          </cell>
        </row>
        <row r="82">
          <cell r="B82">
            <v>0</v>
          </cell>
          <cell r="C82">
            <v>128.93636363636364</v>
          </cell>
          <cell r="D82">
            <v>1.240909090909091</v>
          </cell>
          <cell r="F82">
            <v>0.19204545454545455</v>
          </cell>
          <cell r="H82">
            <v>1.4772727272727272E-2</v>
          </cell>
          <cell r="J82">
            <v>0</v>
          </cell>
        </row>
        <row r="83">
          <cell r="B83">
            <v>0</v>
          </cell>
          <cell r="C83">
            <v>0</v>
          </cell>
          <cell r="D83">
            <v>0</v>
          </cell>
          <cell r="F83">
            <v>0</v>
          </cell>
          <cell r="H83">
            <v>0</v>
          </cell>
          <cell r="J83">
            <v>0</v>
          </cell>
        </row>
        <row r="84">
          <cell r="B84">
            <v>0</v>
          </cell>
          <cell r="C84">
            <v>2.6738636363636363</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1173.3090909090909</v>
          </cell>
          <cell r="D87">
            <v>36.281818181818181</v>
          </cell>
          <cell r="F87">
            <v>2.8511363636363636</v>
          </cell>
          <cell r="H87">
            <v>4.4318181818181819E-2</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0.23636363636363636</v>
          </cell>
          <cell r="D95">
            <v>0.10340909090909091</v>
          </cell>
          <cell r="E95">
            <v>1.3295454545454546</v>
          </cell>
          <cell r="F95">
            <v>107.76704545454545</v>
          </cell>
          <cell r="G95">
            <v>126.76477272727273</v>
          </cell>
          <cell r="H95">
            <v>249.6</v>
          </cell>
          <cell r="I95">
            <v>512.56931818181818</v>
          </cell>
          <cell r="J95">
            <v>347.17386363636365</v>
          </cell>
          <cell r="K95"/>
        </row>
      </sheetData>
      <sheetData sheetId="5">
        <row r="12">
          <cell r="B12"/>
          <cell r="C12">
            <v>0</v>
          </cell>
          <cell r="D12">
            <v>0</v>
          </cell>
          <cell r="E12">
            <v>117</v>
          </cell>
          <cell r="F12">
            <v>0</v>
          </cell>
          <cell r="G12">
            <v>0</v>
          </cell>
          <cell r="H12">
            <v>0</v>
          </cell>
          <cell r="I12">
            <v>499</v>
          </cell>
          <cell r="J12">
            <v>0</v>
          </cell>
        </row>
        <row r="13">
          <cell r="B13">
            <v>0</v>
          </cell>
          <cell r="C13">
            <v>0</v>
          </cell>
          <cell r="D13">
            <v>0</v>
          </cell>
          <cell r="E13">
            <v>1377</v>
          </cell>
          <cell r="F13">
            <v>0</v>
          </cell>
          <cell r="G13">
            <v>0</v>
          </cell>
          <cell r="H13">
            <v>0</v>
          </cell>
          <cell r="I13">
            <v>13601</v>
          </cell>
          <cell r="J13">
            <v>0</v>
          </cell>
        </row>
        <row r="17">
          <cell r="B17">
            <v>0</v>
          </cell>
          <cell r="C17">
            <v>44</v>
          </cell>
          <cell r="D17">
            <v>48</v>
          </cell>
          <cell r="F17">
            <v>25</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365</v>
          </cell>
          <cell r="D22">
            <v>126</v>
          </cell>
          <cell r="F22">
            <v>8</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1352</v>
          </cell>
          <cell r="D30">
            <v>21</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13409</v>
          </cell>
          <cell r="D35">
            <v>177</v>
          </cell>
          <cell r="F35">
            <v>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53</v>
          </cell>
          <cell r="G43">
            <v>16</v>
          </cell>
          <cell r="H43">
            <v>40</v>
          </cell>
          <cell r="I43">
            <v>338</v>
          </cell>
          <cell r="J43">
            <v>169</v>
          </cell>
        </row>
        <row r="44">
          <cell r="B44">
            <v>0</v>
          </cell>
          <cell r="C44">
            <v>0</v>
          </cell>
          <cell r="D44">
            <v>0</v>
          </cell>
          <cell r="E44">
            <v>0</v>
          </cell>
          <cell r="F44">
            <v>1997</v>
          </cell>
          <cell r="G44">
            <v>1150</v>
          </cell>
          <cell r="H44">
            <v>1455</v>
          </cell>
          <cell r="I44">
            <v>6454</v>
          </cell>
          <cell r="J44">
            <v>3922</v>
          </cell>
        </row>
        <row r="49">
          <cell r="E49">
            <v>0</v>
          </cell>
          <cell r="I49">
            <v>0</v>
          </cell>
        </row>
        <row r="50">
          <cell r="E50">
            <v>0</v>
          </cell>
          <cell r="I50">
            <v>1</v>
          </cell>
        </row>
        <row r="51">
          <cell r="E51">
            <v>0</v>
          </cell>
          <cell r="I51">
            <v>18</v>
          </cell>
        </row>
        <row r="52">
          <cell r="E52">
            <v>0</v>
          </cell>
          <cell r="I52">
            <v>14</v>
          </cell>
        </row>
        <row r="53">
          <cell r="E53">
            <v>0</v>
          </cell>
          <cell r="I53">
            <v>3</v>
          </cell>
        </row>
        <row r="54">
          <cell r="E54">
            <v>11</v>
          </cell>
          <cell r="I54">
            <v>0</v>
          </cell>
        </row>
        <row r="55">
          <cell r="E55">
            <v>0</v>
          </cell>
          <cell r="I55">
            <v>0</v>
          </cell>
        </row>
        <row r="56">
          <cell r="E56">
            <v>0</v>
          </cell>
          <cell r="I56">
            <v>0</v>
          </cell>
        </row>
        <row r="57">
          <cell r="G57">
            <v>0</v>
          </cell>
        </row>
        <row r="64">
          <cell r="D64">
            <v>0</v>
          </cell>
        </row>
        <row r="78">
          <cell r="B78">
            <v>0</v>
          </cell>
          <cell r="C78">
            <v>0</v>
          </cell>
          <cell r="D78">
            <v>0</v>
          </cell>
          <cell r="E78">
            <v>35.728977272727271</v>
          </cell>
          <cell r="F78">
            <v>0</v>
          </cell>
          <cell r="G78">
            <v>0</v>
          </cell>
          <cell r="H78">
            <v>0</v>
          </cell>
          <cell r="I78">
            <v>352.90473484848485</v>
          </cell>
          <cell r="J78">
            <v>0</v>
          </cell>
        </row>
        <row r="82">
          <cell r="B82">
            <v>0</v>
          </cell>
          <cell r="C82">
            <v>35.080303030303028</v>
          </cell>
          <cell r="D82">
            <v>0.54488636363636367</v>
          </cell>
          <cell r="F82">
            <v>0.10378787878787879</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347.92291666666665</v>
          </cell>
          <cell r="D87">
            <v>4.5926136363636365</v>
          </cell>
          <cell r="F87">
            <v>0.38920454545454547</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51.816098484848482</v>
          </cell>
          <cell r="G95">
            <v>29.839015151515152</v>
          </cell>
          <cell r="H95">
            <v>37.752840909090907</v>
          </cell>
          <cell r="I95">
            <v>167.46174242424243</v>
          </cell>
          <cell r="J95">
            <v>101.76401515151515</v>
          </cell>
          <cell r="K95"/>
        </row>
      </sheetData>
      <sheetData sheetId="6">
        <row r="12">
          <cell r="B12">
            <v>0</v>
          </cell>
          <cell r="C12">
            <v>0</v>
          </cell>
          <cell r="D12">
            <v>0</v>
          </cell>
          <cell r="E12">
            <v>90</v>
          </cell>
          <cell r="F12">
            <v>0</v>
          </cell>
          <cell r="G12">
            <v>0</v>
          </cell>
          <cell r="H12">
            <v>0</v>
          </cell>
          <cell r="I12">
            <v>193</v>
          </cell>
          <cell r="J12">
            <v>0</v>
          </cell>
          <cell r="K12"/>
        </row>
        <row r="13">
          <cell r="B13">
            <v>0</v>
          </cell>
          <cell r="C13">
            <v>0</v>
          </cell>
          <cell r="D13">
            <v>0</v>
          </cell>
          <cell r="E13">
            <v>1585</v>
          </cell>
          <cell r="F13">
            <v>0</v>
          </cell>
          <cell r="G13">
            <v>8</v>
          </cell>
          <cell r="H13">
            <v>0</v>
          </cell>
          <cell r="I13">
            <v>8567</v>
          </cell>
          <cell r="J13">
            <v>0</v>
          </cell>
          <cell r="K13"/>
        </row>
        <row r="17">
          <cell r="B17">
            <v>0</v>
          </cell>
          <cell r="C17">
            <v>38</v>
          </cell>
          <cell r="D17">
            <v>27</v>
          </cell>
          <cell r="E17"/>
          <cell r="F17">
            <v>14</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137</v>
          </cell>
          <cell r="D22">
            <v>45</v>
          </cell>
          <cell r="E22"/>
          <cell r="F22">
            <v>10</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1530</v>
          </cell>
          <cell r="D30">
            <v>49</v>
          </cell>
          <cell r="E30"/>
          <cell r="F30">
            <v>3</v>
          </cell>
          <cell r="G30"/>
          <cell r="H30">
            <v>3</v>
          </cell>
          <cell r="I30"/>
          <cell r="J30">
            <v>0</v>
          </cell>
          <cell r="K30"/>
        </row>
        <row r="31">
          <cell r="B31">
            <v>0</v>
          </cell>
          <cell r="C31">
            <v>0</v>
          </cell>
          <cell r="D31">
            <v>0</v>
          </cell>
          <cell r="E31"/>
          <cell r="F31">
            <v>0</v>
          </cell>
          <cell r="G31"/>
          <cell r="H31">
            <v>0</v>
          </cell>
          <cell r="I31"/>
          <cell r="J31">
            <v>0</v>
          </cell>
          <cell r="K31"/>
        </row>
        <row r="32">
          <cell r="B32">
            <v>0</v>
          </cell>
          <cell r="C32">
            <v>8</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8428</v>
          </cell>
          <cell r="D35">
            <v>137</v>
          </cell>
          <cell r="E35"/>
          <cell r="F35">
            <v>2</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15</v>
          </cell>
          <cell r="F43">
            <v>51</v>
          </cell>
          <cell r="G43">
            <v>33</v>
          </cell>
          <cell r="H43">
            <v>22</v>
          </cell>
          <cell r="I43">
            <v>142</v>
          </cell>
          <cell r="J43">
            <v>20</v>
          </cell>
        </row>
        <row r="44">
          <cell r="B44">
            <v>0</v>
          </cell>
          <cell r="C44">
            <v>0</v>
          </cell>
          <cell r="D44">
            <v>0</v>
          </cell>
          <cell r="E44">
            <v>5</v>
          </cell>
          <cell r="F44">
            <v>1642</v>
          </cell>
          <cell r="G44">
            <v>2628</v>
          </cell>
          <cell r="H44">
            <v>1927</v>
          </cell>
          <cell r="I44">
            <v>2656</v>
          </cell>
          <cell r="J44">
            <v>1302</v>
          </cell>
        </row>
        <row r="49">
          <cell r="E49">
            <v>1</v>
          </cell>
          <cell r="F49"/>
          <cell r="I49">
            <v>2</v>
          </cell>
          <cell r="J49"/>
        </row>
        <row r="50">
          <cell r="E50">
            <v>4</v>
          </cell>
          <cell r="F50"/>
          <cell r="I50">
            <v>12</v>
          </cell>
          <cell r="J50"/>
        </row>
        <row r="51">
          <cell r="E51">
            <v>1</v>
          </cell>
          <cell r="F51"/>
          <cell r="I51">
            <v>15</v>
          </cell>
          <cell r="J51"/>
        </row>
        <row r="52">
          <cell r="E52">
            <v>0</v>
          </cell>
          <cell r="F52"/>
          <cell r="I52">
            <v>0</v>
          </cell>
          <cell r="J52"/>
        </row>
        <row r="53">
          <cell r="E53">
            <v>0</v>
          </cell>
          <cell r="F53"/>
          <cell r="I53">
            <v>2</v>
          </cell>
          <cell r="J53"/>
        </row>
        <row r="54">
          <cell r="E54">
            <v>1</v>
          </cell>
          <cell r="F54"/>
          <cell r="I54">
            <v>0</v>
          </cell>
          <cell r="J54"/>
        </row>
        <row r="55">
          <cell r="E55">
            <v>1</v>
          </cell>
          <cell r="F55"/>
          <cell r="I55">
            <v>0</v>
          </cell>
          <cell r="J55"/>
        </row>
        <row r="56">
          <cell r="E56">
            <v>0</v>
          </cell>
          <cell r="F56"/>
          <cell r="I56">
            <v>0</v>
          </cell>
          <cell r="J56"/>
        </row>
        <row r="57">
          <cell r="G57">
            <v>0</v>
          </cell>
          <cell r="H57"/>
          <cell r="I57"/>
          <cell r="J57"/>
          <cell r="K57"/>
          <cell r="L57"/>
        </row>
        <row r="64">
          <cell r="D64">
            <v>0</v>
          </cell>
        </row>
        <row r="65">
          <cell r="D65"/>
        </row>
        <row r="78">
          <cell r="B78">
            <v>0</v>
          </cell>
          <cell r="C78">
            <v>0</v>
          </cell>
          <cell r="D78">
            <v>0</v>
          </cell>
          <cell r="E78">
            <v>31.519886363636363</v>
          </cell>
          <cell r="F78">
            <v>0</v>
          </cell>
          <cell r="G78">
            <v>0.15909090909090909</v>
          </cell>
          <cell r="H78">
            <v>0</v>
          </cell>
          <cell r="I78">
            <v>170.36647727272728</v>
          </cell>
          <cell r="J78">
            <v>0</v>
          </cell>
          <cell r="K78"/>
        </row>
        <row r="82">
          <cell r="B82">
            <v>0</v>
          </cell>
          <cell r="C82">
            <v>30.426136363636363</v>
          </cell>
          <cell r="D82">
            <v>0.97443181818181823</v>
          </cell>
          <cell r="E82"/>
          <cell r="F82">
            <v>5.9659090909090912E-2</v>
          </cell>
          <cell r="G82"/>
          <cell r="H82">
            <v>5.9659090909090912E-2</v>
          </cell>
          <cell r="I82"/>
          <cell r="J82">
            <v>0</v>
          </cell>
          <cell r="K82"/>
        </row>
        <row r="83">
          <cell r="B83">
            <v>0</v>
          </cell>
          <cell r="C83">
            <v>0</v>
          </cell>
          <cell r="D83">
            <v>0</v>
          </cell>
          <cell r="E83"/>
          <cell r="F83">
            <v>0</v>
          </cell>
          <cell r="G83"/>
          <cell r="H83">
            <v>0</v>
          </cell>
          <cell r="I83"/>
          <cell r="J83">
            <v>0</v>
          </cell>
          <cell r="K83"/>
        </row>
        <row r="84">
          <cell r="B84">
            <v>0</v>
          </cell>
          <cell r="C84">
            <v>0.15909090909090909</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167.60227272727272</v>
          </cell>
          <cell r="D87">
            <v>2.7244318181818183</v>
          </cell>
          <cell r="E87"/>
          <cell r="F87">
            <v>3.9772727272727272E-2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9.9431818181818177E-2</v>
          </cell>
          <cell r="F95">
            <v>32.653409090909093</v>
          </cell>
          <cell r="G95">
            <v>52.261363636363633</v>
          </cell>
          <cell r="H95">
            <v>38.321022727272727</v>
          </cell>
          <cell r="I95">
            <v>52.81818181818182</v>
          </cell>
          <cell r="J95">
            <v>25.892045454545453</v>
          </cell>
          <cell r="K95"/>
        </row>
      </sheetData>
      <sheetData sheetId="7">
        <row r="12">
          <cell r="B12">
            <v>0</v>
          </cell>
          <cell r="C12">
            <v>0</v>
          </cell>
          <cell r="D12">
            <v>0</v>
          </cell>
          <cell r="E12">
            <v>14</v>
          </cell>
          <cell r="F12">
            <v>0</v>
          </cell>
          <cell r="G12">
            <v>0</v>
          </cell>
          <cell r="H12">
            <v>0</v>
          </cell>
          <cell r="I12">
            <v>232</v>
          </cell>
          <cell r="J12">
            <v>0</v>
          </cell>
          <cell r="K12"/>
        </row>
        <row r="13">
          <cell r="B13">
            <v>0</v>
          </cell>
          <cell r="C13">
            <v>0</v>
          </cell>
          <cell r="D13">
            <v>0</v>
          </cell>
          <cell r="E13">
            <v>374</v>
          </cell>
          <cell r="F13">
            <v>0</v>
          </cell>
          <cell r="G13">
            <v>0</v>
          </cell>
          <cell r="H13">
            <v>0</v>
          </cell>
          <cell r="I13">
            <v>4401</v>
          </cell>
          <cell r="J13">
            <v>0</v>
          </cell>
          <cell r="K13"/>
        </row>
        <row r="17">
          <cell r="B17">
            <v>0</v>
          </cell>
          <cell r="C17">
            <v>7</v>
          </cell>
          <cell r="D17">
            <v>6</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156</v>
          </cell>
          <cell r="D22">
            <v>75</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372</v>
          </cell>
          <cell r="D30">
            <v>0</v>
          </cell>
          <cell r="E30"/>
          <cell r="F30">
            <v>2</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4356</v>
          </cell>
          <cell r="D35">
            <v>41</v>
          </cell>
          <cell r="E35"/>
          <cell r="F35">
            <v>4</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16</v>
          </cell>
          <cell r="G43">
            <v>8</v>
          </cell>
          <cell r="H43">
            <v>21</v>
          </cell>
          <cell r="I43">
            <v>99</v>
          </cell>
          <cell r="J43">
            <v>102</v>
          </cell>
        </row>
        <row r="44">
          <cell r="B44">
            <v>0</v>
          </cell>
          <cell r="C44">
            <v>0</v>
          </cell>
          <cell r="D44">
            <v>0</v>
          </cell>
          <cell r="E44">
            <v>0</v>
          </cell>
          <cell r="F44">
            <v>456</v>
          </cell>
          <cell r="G44">
            <v>608</v>
          </cell>
          <cell r="H44">
            <v>706</v>
          </cell>
          <cell r="I44">
            <v>1172</v>
          </cell>
          <cell r="J44">
            <v>1833</v>
          </cell>
        </row>
        <row r="49">
          <cell r="E49">
            <v>0</v>
          </cell>
          <cell r="F49"/>
          <cell r="I49">
            <v>0</v>
          </cell>
          <cell r="J49"/>
        </row>
        <row r="50">
          <cell r="E50">
            <v>0</v>
          </cell>
          <cell r="F50"/>
          <cell r="I50">
            <v>0</v>
          </cell>
          <cell r="J50"/>
        </row>
        <row r="51">
          <cell r="E51">
            <v>1</v>
          </cell>
          <cell r="F51"/>
          <cell r="I51">
            <v>4</v>
          </cell>
          <cell r="J51"/>
        </row>
        <row r="52">
          <cell r="E52">
            <v>0</v>
          </cell>
          <cell r="F52"/>
          <cell r="I52">
            <v>0</v>
          </cell>
          <cell r="J52"/>
        </row>
        <row r="53">
          <cell r="E53">
            <v>1</v>
          </cell>
          <cell r="F53"/>
          <cell r="I53">
            <v>0</v>
          </cell>
          <cell r="J53"/>
        </row>
        <row r="54">
          <cell r="E54">
            <v>0</v>
          </cell>
          <cell r="F54"/>
          <cell r="I54">
            <v>0</v>
          </cell>
          <cell r="J54"/>
        </row>
        <row r="55">
          <cell r="E55">
            <v>0</v>
          </cell>
          <cell r="F55"/>
          <cell r="I55">
            <v>0</v>
          </cell>
          <cell r="J55"/>
        </row>
        <row r="56">
          <cell r="E56">
            <v>0</v>
          </cell>
          <cell r="F56"/>
          <cell r="I56">
            <v>0</v>
          </cell>
          <cell r="J56"/>
        </row>
        <row r="57">
          <cell r="G57">
            <v>1</v>
          </cell>
          <cell r="H57"/>
          <cell r="I57"/>
          <cell r="J57"/>
          <cell r="K57"/>
          <cell r="L57"/>
        </row>
        <row r="64">
          <cell r="D64">
            <v>0</v>
          </cell>
        </row>
        <row r="65">
          <cell r="D65"/>
        </row>
        <row r="78">
          <cell r="B78">
            <v>0</v>
          </cell>
          <cell r="C78">
            <v>0</v>
          </cell>
          <cell r="D78">
            <v>0</v>
          </cell>
          <cell r="E78">
            <v>7.083333333333333</v>
          </cell>
          <cell r="F78">
            <v>0</v>
          </cell>
          <cell r="G78">
            <v>0</v>
          </cell>
          <cell r="H78">
            <v>0</v>
          </cell>
          <cell r="I78">
            <v>83.352272727272734</v>
          </cell>
          <cell r="J78">
            <v>0</v>
          </cell>
          <cell r="K78"/>
        </row>
        <row r="82">
          <cell r="B82">
            <v>0</v>
          </cell>
          <cell r="C82">
            <v>7.0454545454545459</v>
          </cell>
          <cell r="D82">
            <v>0</v>
          </cell>
          <cell r="E82"/>
          <cell r="F82">
            <v>3.787878787878788E-2</v>
          </cell>
          <cell r="G82"/>
          <cell r="H82">
            <v>0</v>
          </cell>
          <cell r="I82"/>
          <cell r="J82">
            <v>0</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82.5</v>
          </cell>
          <cell r="D87">
            <v>0.77651515151515149</v>
          </cell>
          <cell r="E87"/>
          <cell r="F87">
            <v>7.575757575757576E-2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0</v>
          </cell>
          <cell r="F95">
            <v>8.6363636363636367</v>
          </cell>
          <cell r="G95">
            <v>11.515151515151516</v>
          </cell>
          <cell r="H95">
            <v>13.371212121212121</v>
          </cell>
          <cell r="I95">
            <v>22.196969696969695</v>
          </cell>
          <cell r="J95">
            <v>34.715909090909093</v>
          </cell>
          <cell r="K95"/>
        </row>
      </sheetData>
      <sheetData sheetId="8">
        <row r="12">
          <cell r="B12">
            <v>0</v>
          </cell>
          <cell r="C12">
            <v>0</v>
          </cell>
          <cell r="D12">
            <v>0</v>
          </cell>
          <cell r="E12">
            <v>44</v>
          </cell>
          <cell r="F12">
            <v>0</v>
          </cell>
          <cell r="G12">
            <v>0</v>
          </cell>
          <cell r="H12">
            <v>0</v>
          </cell>
          <cell r="I12">
            <v>148</v>
          </cell>
          <cell r="J12">
            <v>0</v>
          </cell>
        </row>
        <row r="13">
          <cell r="B13">
            <v>0</v>
          </cell>
          <cell r="C13">
            <v>0</v>
          </cell>
          <cell r="D13">
            <v>0</v>
          </cell>
          <cell r="E13">
            <v>1374</v>
          </cell>
          <cell r="F13">
            <v>0</v>
          </cell>
          <cell r="G13">
            <v>0</v>
          </cell>
          <cell r="H13">
            <v>0</v>
          </cell>
          <cell r="I13">
            <v>5640</v>
          </cell>
          <cell r="J13">
            <v>0</v>
          </cell>
        </row>
        <row r="17">
          <cell r="B17">
            <v>0</v>
          </cell>
          <cell r="C17">
            <v>27</v>
          </cell>
          <cell r="D17">
            <v>12</v>
          </cell>
          <cell r="F17">
            <v>5</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126</v>
          </cell>
          <cell r="D22">
            <v>21</v>
          </cell>
          <cell r="F22">
            <v>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1362</v>
          </cell>
          <cell r="D30">
            <v>10</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5580</v>
          </cell>
          <cell r="D35">
            <v>59</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80</v>
          </cell>
          <cell r="C43">
            <v>0</v>
          </cell>
          <cell r="D43">
            <v>0</v>
          </cell>
          <cell r="E43">
            <v>0</v>
          </cell>
          <cell r="F43">
            <v>0</v>
          </cell>
          <cell r="G43">
            <v>0</v>
          </cell>
          <cell r="H43">
            <v>0</v>
          </cell>
          <cell r="I43">
            <v>43</v>
          </cell>
          <cell r="J43">
            <v>69</v>
          </cell>
        </row>
        <row r="44">
          <cell r="B44">
            <v>4227</v>
          </cell>
          <cell r="C44">
            <v>0</v>
          </cell>
          <cell r="D44">
            <v>0</v>
          </cell>
          <cell r="E44">
            <v>0</v>
          </cell>
          <cell r="F44">
            <v>0</v>
          </cell>
          <cell r="G44">
            <v>0</v>
          </cell>
          <cell r="H44">
            <v>0</v>
          </cell>
          <cell r="I44">
            <v>1088</v>
          </cell>
          <cell r="J44">
            <v>1699</v>
          </cell>
        </row>
        <row r="49">
          <cell r="E49">
            <v>0</v>
          </cell>
          <cell r="I49">
            <v>0</v>
          </cell>
        </row>
        <row r="50">
          <cell r="E50">
            <v>0</v>
          </cell>
          <cell r="I50">
            <v>0</v>
          </cell>
        </row>
        <row r="51">
          <cell r="E51">
            <v>2</v>
          </cell>
          <cell r="I51">
            <v>3</v>
          </cell>
        </row>
        <row r="52">
          <cell r="E52">
            <v>0</v>
          </cell>
          <cell r="I52">
            <v>0</v>
          </cell>
        </row>
        <row r="53">
          <cell r="E53">
            <v>0</v>
          </cell>
          <cell r="I53">
            <v>0</v>
          </cell>
        </row>
        <row r="54">
          <cell r="E54">
            <v>0</v>
          </cell>
          <cell r="I54">
            <v>0</v>
          </cell>
        </row>
        <row r="55">
          <cell r="E55">
            <v>0</v>
          </cell>
          <cell r="I55">
            <v>0</v>
          </cell>
        </row>
        <row r="56">
          <cell r="E56">
            <v>0</v>
          </cell>
          <cell r="I56">
            <v>3</v>
          </cell>
        </row>
        <row r="57">
          <cell r="G57">
            <v>0</v>
          </cell>
        </row>
        <row r="64">
          <cell r="D64">
            <v>0</v>
          </cell>
        </row>
        <row r="78">
          <cell r="B78">
            <v>0</v>
          </cell>
          <cell r="C78">
            <v>0</v>
          </cell>
          <cell r="D78">
            <v>0</v>
          </cell>
          <cell r="E78">
            <v>26.803409090909092</v>
          </cell>
          <cell r="F78">
            <v>0</v>
          </cell>
          <cell r="G78">
            <v>0</v>
          </cell>
          <cell r="H78">
            <v>0</v>
          </cell>
          <cell r="I78">
            <v>110.02272727272727</v>
          </cell>
          <cell r="J78">
            <v>0</v>
          </cell>
        </row>
        <row r="82">
          <cell r="B82">
            <v>0</v>
          </cell>
          <cell r="C82">
            <v>26.569318181818183</v>
          </cell>
          <cell r="D82">
            <v>0.19507575757575757</v>
          </cell>
          <cell r="F82">
            <v>1.9507575757575758E-2</v>
          </cell>
          <cell r="H82">
            <v>1.9507575757575758E-2</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108.85227272727273</v>
          </cell>
          <cell r="D87">
            <v>1.1509469696969696</v>
          </cell>
          <cell r="F87">
            <v>1.9507575757575758E-2</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82.458522727272722</v>
          </cell>
          <cell r="C95">
            <v>0</v>
          </cell>
          <cell r="D95">
            <v>0</v>
          </cell>
          <cell r="E95">
            <v>0</v>
          </cell>
          <cell r="F95">
            <v>0</v>
          </cell>
          <cell r="G95">
            <v>0</v>
          </cell>
          <cell r="H95">
            <v>0</v>
          </cell>
          <cell r="I95">
            <v>21.224242424242423</v>
          </cell>
          <cell r="J95">
            <v>33.14337121212121</v>
          </cell>
          <cell r="K95"/>
        </row>
      </sheetData>
      <sheetData sheetId="9">
        <row r="12">
          <cell r="B12">
            <v>0</v>
          </cell>
          <cell r="C12">
            <v>0</v>
          </cell>
          <cell r="D12">
            <v>0</v>
          </cell>
          <cell r="E12">
            <v>0</v>
          </cell>
          <cell r="F12">
            <v>0</v>
          </cell>
          <cell r="G12">
            <v>0</v>
          </cell>
          <cell r="H12">
            <v>0</v>
          </cell>
          <cell r="I12">
            <v>74</v>
          </cell>
          <cell r="J12">
            <v>0</v>
          </cell>
        </row>
        <row r="13">
          <cell r="B13">
            <v>0</v>
          </cell>
          <cell r="C13">
            <v>0</v>
          </cell>
          <cell r="D13">
            <v>0</v>
          </cell>
          <cell r="E13">
            <v>0</v>
          </cell>
          <cell r="F13">
            <v>0</v>
          </cell>
          <cell r="G13">
            <v>0</v>
          </cell>
          <cell r="H13">
            <v>0</v>
          </cell>
          <cell r="I13">
            <v>1435</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0</v>
          </cell>
          <cell r="D22">
            <v>53</v>
          </cell>
          <cell r="F22">
            <v>14</v>
          </cell>
          <cell r="H22">
            <v>7</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1435</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row>
        <row r="44">
          <cell r="B44">
            <v>0</v>
          </cell>
          <cell r="C44">
            <v>0</v>
          </cell>
          <cell r="D44">
            <v>0</v>
          </cell>
          <cell r="E44">
            <v>0</v>
          </cell>
          <cell r="F44">
            <v>0</v>
          </cell>
          <cell r="G44">
            <v>0</v>
          </cell>
          <cell r="H44">
            <v>0</v>
          </cell>
          <cell r="I44">
            <v>1187</v>
          </cell>
          <cell r="J44">
            <v>248</v>
          </cell>
        </row>
        <row r="49">
          <cell r="E49">
            <v>0</v>
          </cell>
          <cell r="I49">
            <v>0</v>
          </cell>
        </row>
        <row r="50">
          <cell r="E50">
            <v>0</v>
          </cell>
          <cell r="I50">
            <v>0</v>
          </cell>
        </row>
        <row r="51">
          <cell r="E51">
            <v>0</v>
          </cell>
          <cell r="I51">
            <v>3</v>
          </cell>
        </row>
        <row r="52">
          <cell r="E52">
            <v>0</v>
          </cell>
          <cell r="I52">
            <v>0</v>
          </cell>
        </row>
        <row r="53">
          <cell r="E53">
            <v>0</v>
          </cell>
          <cell r="I53">
            <v>0</v>
          </cell>
        </row>
        <row r="54">
          <cell r="E54">
            <v>0</v>
          </cell>
          <cell r="I54">
            <v>11</v>
          </cell>
        </row>
        <row r="55">
          <cell r="E55">
            <v>0</v>
          </cell>
          <cell r="I55">
            <v>0</v>
          </cell>
        </row>
        <row r="56">
          <cell r="E56">
            <v>0</v>
          </cell>
          <cell r="I56">
            <v>0</v>
          </cell>
        </row>
        <row r="57">
          <cell r="G57">
            <v>0</v>
          </cell>
        </row>
        <row r="64">
          <cell r="D64">
            <v>0</v>
          </cell>
        </row>
        <row r="78">
          <cell r="B78">
            <v>0</v>
          </cell>
          <cell r="C78">
            <v>0</v>
          </cell>
          <cell r="D78">
            <v>0</v>
          </cell>
          <cell r="E78">
            <v>0</v>
          </cell>
          <cell r="F78">
            <v>0</v>
          </cell>
          <cell r="G78">
            <v>0</v>
          </cell>
          <cell r="H78">
            <v>0</v>
          </cell>
          <cell r="I78">
            <v>54.084280303030305</v>
          </cell>
          <cell r="J78">
            <v>0</v>
          </cell>
        </row>
        <row r="82">
          <cell r="B82">
            <v>0</v>
          </cell>
          <cell r="C82">
            <v>0</v>
          </cell>
          <cell r="D82">
            <v>0</v>
          </cell>
          <cell r="F82">
            <v>0</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54.084280303030305</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0</v>
          </cell>
          <cell r="G95">
            <v>0</v>
          </cell>
          <cell r="H95">
            <v>0</v>
          </cell>
          <cell r="I95">
            <v>44.737310606060603</v>
          </cell>
          <cell r="J95">
            <v>9.3469696969696976</v>
          </cell>
          <cell r="K95"/>
        </row>
      </sheetData>
      <sheetData sheetId="10"/>
      <sheetData sheetId="11">
        <row r="12">
          <cell r="B12">
            <v>0</v>
          </cell>
          <cell r="C12">
            <v>0</v>
          </cell>
          <cell r="D12">
            <v>0</v>
          </cell>
          <cell r="E12">
            <v>1089</v>
          </cell>
          <cell r="F12">
            <v>0</v>
          </cell>
          <cell r="G12">
            <v>0</v>
          </cell>
          <cell r="H12">
            <v>0</v>
          </cell>
          <cell r="I12">
            <v>1360</v>
          </cell>
          <cell r="J12">
            <v>0</v>
          </cell>
          <cell r="K12"/>
        </row>
        <row r="13">
          <cell r="B13">
            <v>0</v>
          </cell>
          <cell r="C13">
            <v>0</v>
          </cell>
          <cell r="D13">
            <v>0</v>
          </cell>
          <cell r="E13">
            <v>39187</v>
          </cell>
          <cell r="F13">
            <v>0</v>
          </cell>
          <cell r="G13">
            <v>0</v>
          </cell>
          <cell r="H13">
            <v>0</v>
          </cell>
          <cell r="I13">
            <v>75380</v>
          </cell>
          <cell r="J13">
            <v>0</v>
          </cell>
          <cell r="K13"/>
        </row>
        <row r="17">
          <cell r="B17">
            <v>0</v>
          </cell>
          <cell r="C17">
            <v>498</v>
          </cell>
          <cell r="D17">
            <v>312</v>
          </cell>
          <cell r="E17"/>
          <cell r="F17">
            <v>218</v>
          </cell>
          <cell r="G17"/>
          <cell r="H17">
            <v>58</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872</v>
          </cell>
          <cell r="D22">
            <v>425</v>
          </cell>
          <cell r="E22"/>
          <cell r="F22">
            <v>63</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30367</v>
          </cell>
          <cell r="D30">
            <v>8658</v>
          </cell>
          <cell r="E30"/>
          <cell r="F30">
            <v>141</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75041</v>
          </cell>
          <cell r="D35">
            <v>313</v>
          </cell>
          <cell r="E35"/>
          <cell r="F35">
            <v>26</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v>
          </cell>
          <cell r="D43">
            <v>6</v>
          </cell>
          <cell r="E43">
            <v>84</v>
          </cell>
          <cell r="F43">
            <v>570</v>
          </cell>
          <cell r="G43">
            <v>463</v>
          </cell>
          <cell r="H43">
            <v>417</v>
          </cell>
          <cell r="I43">
            <v>467</v>
          </cell>
          <cell r="J43">
            <v>441</v>
          </cell>
        </row>
        <row r="44">
          <cell r="B44">
            <v>0</v>
          </cell>
          <cell r="C44">
            <v>951</v>
          </cell>
          <cell r="D44">
            <v>221</v>
          </cell>
          <cell r="E44">
            <v>2867</v>
          </cell>
          <cell r="F44">
            <v>14454</v>
          </cell>
          <cell r="G44">
            <v>27434</v>
          </cell>
          <cell r="H44">
            <v>24849</v>
          </cell>
          <cell r="I44">
            <v>21980</v>
          </cell>
          <cell r="J44">
            <v>21811</v>
          </cell>
        </row>
        <row r="49">
          <cell r="E49">
            <v>3</v>
          </cell>
          <cell r="F49"/>
          <cell r="I49">
            <v>7</v>
          </cell>
          <cell r="J49"/>
        </row>
        <row r="50">
          <cell r="E50">
            <v>0</v>
          </cell>
          <cell r="F50"/>
          <cell r="I50">
            <v>0</v>
          </cell>
          <cell r="J50"/>
        </row>
        <row r="51">
          <cell r="E51">
            <v>18</v>
          </cell>
          <cell r="F51"/>
          <cell r="I51">
            <v>67</v>
          </cell>
          <cell r="J51"/>
        </row>
        <row r="52">
          <cell r="E52">
            <v>0</v>
          </cell>
          <cell r="F52"/>
          <cell r="I52">
            <v>0</v>
          </cell>
          <cell r="J52"/>
        </row>
        <row r="53">
          <cell r="E53">
            <v>3</v>
          </cell>
          <cell r="F53"/>
          <cell r="I53">
            <v>8</v>
          </cell>
          <cell r="J53"/>
        </row>
        <row r="54">
          <cell r="E54">
            <v>93</v>
          </cell>
          <cell r="F54"/>
          <cell r="I54">
            <v>624</v>
          </cell>
          <cell r="J54"/>
        </row>
        <row r="55">
          <cell r="E55">
            <v>1</v>
          </cell>
          <cell r="F55"/>
          <cell r="I55">
            <v>0</v>
          </cell>
          <cell r="J55"/>
        </row>
        <row r="56">
          <cell r="E56">
            <v>1</v>
          </cell>
          <cell r="F56"/>
          <cell r="I56">
            <v>2</v>
          </cell>
          <cell r="J56"/>
        </row>
        <row r="57">
          <cell r="G57">
            <v>0</v>
          </cell>
          <cell r="H57"/>
          <cell r="I57"/>
          <cell r="J57"/>
          <cell r="K57"/>
          <cell r="L57"/>
        </row>
        <row r="64">
          <cell r="D64">
            <v>0</v>
          </cell>
        </row>
        <row r="65">
          <cell r="D65"/>
        </row>
        <row r="78">
          <cell r="B78">
            <v>0</v>
          </cell>
          <cell r="C78">
            <v>0</v>
          </cell>
          <cell r="D78">
            <v>0</v>
          </cell>
          <cell r="E78">
            <v>742.17803030303025</v>
          </cell>
          <cell r="F78">
            <v>0</v>
          </cell>
          <cell r="G78">
            <v>0</v>
          </cell>
          <cell r="H78">
            <v>0</v>
          </cell>
          <cell r="I78">
            <v>1427.6515151515152</v>
          </cell>
          <cell r="J78">
            <v>0</v>
          </cell>
          <cell r="K78"/>
        </row>
        <row r="82">
          <cell r="B82">
            <v>0</v>
          </cell>
          <cell r="C82">
            <v>575.13257575757575</v>
          </cell>
          <cell r="D82">
            <v>163.97727272727272</v>
          </cell>
          <cell r="E82"/>
          <cell r="F82">
            <v>2.6704545454545454</v>
          </cell>
          <cell r="G82"/>
          <cell r="H82">
            <v>0.37878787878787878</v>
          </cell>
          <cell r="I82"/>
          <cell r="J82">
            <v>1.893939393939394E-2</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1421.2310606060605</v>
          </cell>
          <cell r="D87">
            <v>5.9280303030303028</v>
          </cell>
          <cell r="E87"/>
          <cell r="F87">
            <v>0.49242424242424243</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18.011363636363637</v>
          </cell>
          <cell r="D95">
            <v>4.1856060606060606</v>
          </cell>
          <cell r="E95">
            <v>54.299242424242422</v>
          </cell>
          <cell r="F95">
            <v>273.75</v>
          </cell>
          <cell r="G95">
            <v>519.58333333333337</v>
          </cell>
          <cell r="H95">
            <v>470.625</v>
          </cell>
          <cell r="I95">
            <v>416.28787878787881</v>
          </cell>
          <cell r="J95">
            <v>413.08712121212119</v>
          </cell>
          <cell r="K95"/>
        </row>
      </sheetData>
      <sheetData sheetId="12"/>
      <sheetData sheetId="13"/>
      <sheetData sheetId="1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I Gas"/>
      <sheetName val="WEPCO"/>
      <sheetName val="WPSC"/>
      <sheetName val="Alliant"/>
      <sheetName val="NSP"/>
      <sheetName val="MWNG"/>
      <sheetName val="SWL&amp;P"/>
      <sheetName val="City Gas"/>
      <sheetName val="SCVNG"/>
      <sheetName val="Florence"/>
      <sheetName val="Viroqua"/>
      <sheetName val="MG&amp;E"/>
      <sheetName val="Ferrell"/>
      <sheetName val="Tru-Gas"/>
      <sheetName val="Totals"/>
    </sheetNames>
    <sheetDataSet>
      <sheetData sheetId="0">
        <row r="12">
          <cell r="B12">
            <v>0</v>
          </cell>
          <cell r="C12">
            <v>0</v>
          </cell>
          <cell r="D12">
            <v>0</v>
          </cell>
          <cell r="E12">
            <v>4756</v>
          </cell>
          <cell r="F12">
            <v>0</v>
          </cell>
          <cell r="G12">
            <v>3</v>
          </cell>
          <cell r="H12">
            <v>0</v>
          </cell>
          <cell r="I12">
            <v>5656</v>
          </cell>
          <cell r="J12">
            <v>81</v>
          </cell>
          <cell r="K12"/>
        </row>
        <row r="13">
          <cell r="B13">
            <v>0</v>
          </cell>
          <cell r="C13">
            <v>0</v>
          </cell>
          <cell r="D13">
            <v>0</v>
          </cell>
          <cell r="E13">
            <v>113453</v>
          </cell>
          <cell r="F13">
            <v>0</v>
          </cell>
          <cell r="G13">
            <v>24148</v>
          </cell>
          <cell r="H13">
            <v>0</v>
          </cell>
          <cell r="I13">
            <v>364316</v>
          </cell>
          <cell r="J13">
            <v>1</v>
          </cell>
          <cell r="K13"/>
        </row>
        <row r="17">
          <cell r="B17">
            <v>0</v>
          </cell>
          <cell r="C17">
            <v>2058</v>
          </cell>
          <cell r="D17">
            <v>1754</v>
          </cell>
          <cell r="E17"/>
          <cell r="F17">
            <v>754</v>
          </cell>
          <cell r="G17"/>
          <cell r="H17">
            <v>113</v>
          </cell>
          <cell r="I17"/>
          <cell r="J17">
            <v>77</v>
          </cell>
          <cell r="K17"/>
        </row>
        <row r="18">
          <cell r="B18">
            <v>0</v>
          </cell>
          <cell r="C18">
            <v>0</v>
          </cell>
          <cell r="D18">
            <v>0</v>
          </cell>
          <cell r="E18"/>
          <cell r="F18">
            <v>0</v>
          </cell>
          <cell r="G18"/>
          <cell r="H18">
            <v>0</v>
          </cell>
          <cell r="I18"/>
          <cell r="J18">
            <v>0</v>
          </cell>
          <cell r="K18"/>
        </row>
        <row r="19">
          <cell r="B19">
            <v>0</v>
          </cell>
          <cell r="C19">
            <v>3</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175</v>
          </cell>
          <cell r="D21">
            <v>5</v>
          </cell>
          <cell r="E21"/>
          <cell r="F21">
            <v>0</v>
          </cell>
          <cell r="G21"/>
          <cell r="H21">
            <v>0</v>
          </cell>
          <cell r="I21"/>
          <cell r="J21">
            <v>0</v>
          </cell>
          <cell r="K21"/>
        </row>
        <row r="22">
          <cell r="B22">
            <v>0</v>
          </cell>
          <cell r="C22">
            <v>3578</v>
          </cell>
          <cell r="D22">
            <v>1740</v>
          </cell>
          <cell r="E22"/>
          <cell r="F22">
            <v>158</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64</v>
          </cell>
          <cell r="D24">
            <v>17</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100771</v>
          </cell>
          <cell r="D30">
            <v>11805</v>
          </cell>
          <cell r="E30"/>
          <cell r="F30">
            <v>774</v>
          </cell>
          <cell r="G30"/>
          <cell r="H30">
            <v>99</v>
          </cell>
          <cell r="I30"/>
          <cell r="J30">
            <v>4</v>
          </cell>
          <cell r="K30"/>
        </row>
        <row r="31">
          <cell r="B31">
            <v>0</v>
          </cell>
          <cell r="C31">
            <v>0</v>
          </cell>
          <cell r="D31">
            <v>0</v>
          </cell>
          <cell r="E31"/>
          <cell r="F31">
            <v>0</v>
          </cell>
          <cell r="G31"/>
          <cell r="H31">
            <v>0</v>
          </cell>
          <cell r="I31"/>
          <cell r="J31">
            <v>0</v>
          </cell>
          <cell r="K31"/>
        </row>
        <row r="32">
          <cell r="B32">
            <v>0</v>
          </cell>
          <cell r="C32">
            <v>383</v>
          </cell>
          <cell r="D32">
            <v>23765</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5818</v>
          </cell>
          <cell r="D34">
            <v>19646</v>
          </cell>
          <cell r="E34"/>
          <cell r="F34">
            <v>0</v>
          </cell>
          <cell r="G34"/>
          <cell r="H34">
            <v>0</v>
          </cell>
          <cell r="I34"/>
          <cell r="J34">
            <v>0</v>
          </cell>
          <cell r="K34"/>
        </row>
        <row r="35">
          <cell r="B35">
            <v>0</v>
          </cell>
          <cell r="C35">
            <v>324941</v>
          </cell>
          <cell r="D35">
            <v>13397</v>
          </cell>
          <cell r="E35"/>
          <cell r="F35">
            <v>514</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1</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17</v>
          </cell>
          <cell r="D43">
            <v>9</v>
          </cell>
          <cell r="E43">
            <v>843</v>
          </cell>
          <cell r="F43">
            <v>2769</v>
          </cell>
          <cell r="G43">
            <v>1432</v>
          </cell>
          <cell r="H43">
            <v>960</v>
          </cell>
          <cell r="I43">
            <v>2800</v>
          </cell>
          <cell r="J43">
            <v>1666</v>
          </cell>
        </row>
        <row r="44">
          <cell r="B44">
            <v>2285</v>
          </cell>
          <cell r="C44">
            <v>1686</v>
          </cell>
          <cell r="D44">
            <v>2439</v>
          </cell>
          <cell r="E44">
            <v>52440</v>
          </cell>
          <cell r="F44">
            <v>123214</v>
          </cell>
          <cell r="G44">
            <v>75152</v>
          </cell>
          <cell r="H44">
            <v>78816</v>
          </cell>
          <cell r="I44">
            <v>96638</v>
          </cell>
          <cell r="J44">
            <v>69248</v>
          </cell>
        </row>
        <row r="49">
          <cell r="E49">
            <v>5</v>
          </cell>
          <cell r="F49"/>
          <cell r="I49">
            <v>128</v>
          </cell>
          <cell r="J49"/>
        </row>
        <row r="50">
          <cell r="E50">
            <v>18</v>
          </cell>
          <cell r="F50"/>
          <cell r="I50">
            <v>197</v>
          </cell>
          <cell r="J50"/>
        </row>
        <row r="51">
          <cell r="E51">
            <v>48</v>
          </cell>
          <cell r="F51"/>
          <cell r="I51">
            <v>277</v>
          </cell>
          <cell r="J51"/>
        </row>
        <row r="52">
          <cell r="E52">
            <v>1</v>
          </cell>
          <cell r="F52"/>
          <cell r="I52">
            <v>110</v>
          </cell>
          <cell r="J52"/>
        </row>
        <row r="53">
          <cell r="E53">
            <v>54</v>
          </cell>
          <cell r="F53"/>
          <cell r="I53">
            <v>611</v>
          </cell>
          <cell r="J53"/>
        </row>
        <row r="54">
          <cell r="E54">
            <v>18</v>
          </cell>
          <cell r="F54"/>
          <cell r="I54">
            <v>1374</v>
          </cell>
          <cell r="J54"/>
        </row>
        <row r="55">
          <cell r="E55">
            <v>0</v>
          </cell>
          <cell r="F55"/>
          <cell r="I55">
            <v>59</v>
          </cell>
          <cell r="J55"/>
        </row>
        <row r="56">
          <cell r="E56">
            <v>143</v>
          </cell>
          <cell r="F56"/>
          <cell r="I56">
            <v>1147</v>
          </cell>
          <cell r="J56"/>
        </row>
        <row r="57">
          <cell r="G57">
            <v>100</v>
          </cell>
          <cell r="H57"/>
          <cell r="I57"/>
          <cell r="J57"/>
          <cell r="K57"/>
          <cell r="L57"/>
        </row>
        <row r="64">
          <cell r="D64">
            <v>0</v>
          </cell>
        </row>
        <row r="65">
          <cell r="D65"/>
        </row>
        <row r="78">
          <cell r="B78">
            <v>0</v>
          </cell>
          <cell r="C78">
            <v>0</v>
          </cell>
          <cell r="D78">
            <v>0</v>
          </cell>
          <cell r="E78">
            <v>1804.9340909090909</v>
          </cell>
          <cell r="F78">
            <v>0</v>
          </cell>
          <cell r="G78">
            <v>384.17272727272729</v>
          </cell>
          <cell r="H78">
            <v>0</v>
          </cell>
          <cell r="I78">
            <v>5795.9363636363632</v>
          </cell>
          <cell r="J78">
            <v>1.5909090909090907E-2</v>
          </cell>
          <cell r="K78"/>
        </row>
        <row r="82">
          <cell r="B82">
            <v>0</v>
          </cell>
          <cell r="C82">
            <v>1603.175</v>
          </cell>
          <cell r="D82">
            <v>187.80681818181819</v>
          </cell>
          <cell r="E82"/>
          <cell r="F82">
            <v>12.313636363636364</v>
          </cell>
          <cell r="G82"/>
          <cell r="H82">
            <v>1.575</v>
          </cell>
          <cell r="I82"/>
          <cell r="J82">
            <v>6.363636363636363E-2</v>
          </cell>
          <cell r="K82"/>
        </row>
        <row r="83">
          <cell r="B83">
            <v>0</v>
          </cell>
          <cell r="C83">
            <v>0</v>
          </cell>
          <cell r="D83">
            <v>0</v>
          </cell>
          <cell r="E83"/>
          <cell r="F83">
            <v>0</v>
          </cell>
          <cell r="G83"/>
          <cell r="H83">
            <v>0</v>
          </cell>
          <cell r="I83"/>
          <cell r="J83">
            <v>0</v>
          </cell>
          <cell r="K83"/>
        </row>
        <row r="84">
          <cell r="B84">
            <v>0</v>
          </cell>
          <cell r="C84">
            <v>6.0931818181818178</v>
          </cell>
          <cell r="D84">
            <v>378.07954545454544</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92.559090909090912</v>
          </cell>
          <cell r="D86">
            <v>312.55</v>
          </cell>
          <cell r="E86"/>
          <cell r="F86">
            <v>0</v>
          </cell>
          <cell r="G86"/>
          <cell r="H86">
            <v>0</v>
          </cell>
          <cell r="I86"/>
          <cell r="J86">
            <v>0</v>
          </cell>
          <cell r="K86"/>
        </row>
        <row r="87">
          <cell r="B87">
            <v>0</v>
          </cell>
          <cell r="C87">
            <v>5169.5159090909092</v>
          </cell>
          <cell r="D87">
            <v>213.1340909090909</v>
          </cell>
          <cell r="E87"/>
          <cell r="F87">
            <v>8.1772727272727277</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1.5909090909090907E-2</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36.352272727272727</v>
          </cell>
          <cell r="C95">
            <v>26.822727272727274</v>
          </cell>
          <cell r="D95">
            <v>38.802272727272729</v>
          </cell>
          <cell r="E95">
            <v>834.27272727272725</v>
          </cell>
          <cell r="F95">
            <v>1960.2227272727273</v>
          </cell>
          <cell r="G95">
            <v>1195.5999999999999</v>
          </cell>
          <cell r="H95">
            <v>1253.8909090909092</v>
          </cell>
          <cell r="I95">
            <v>1537.4227272727273</v>
          </cell>
          <cell r="J95">
            <v>1101.6727272727273</v>
          </cell>
          <cell r="K95"/>
        </row>
      </sheetData>
      <sheetData sheetId="1">
        <row r="12">
          <cell r="B12">
            <v>0</v>
          </cell>
          <cell r="C12">
            <v>0</v>
          </cell>
          <cell r="D12">
            <v>0</v>
          </cell>
          <cell r="E12">
            <v>3148</v>
          </cell>
          <cell r="F12">
            <v>0</v>
          </cell>
          <cell r="G12">
            <v>0</v>
          </cell>
          <cell r="H12">
            <v>0</v>
          </cell>
          <cell r="I12">
            <v>5979</v>
          </cell>
          <cell r="J12">
            <v>0</v>
          </cell>
        </row>
        <row r="13">
          <cell r="B13">
            <v>0</v>
          </cell>
          <cell r="C13">
            <v>0</v>
          </cell>
          <cell r="D13">
            <v>0</v>
          </cell>
          <cell r="E13">
            <v>78454</v>
          </cell>
          <cell r="F13">
            <v>0</v>
          </cell>
          <cell r="G13">
            <v>287</v>
          </cell>
          <cell r="H13">
            <v>0</v>
          </cell>
          <cell r="I13">
            <v>315327</v>
          </cell>
          <cell r="J13">
            <v>0</v>
          </cell>
        </row>
        <row r="17">
          <cell r="B17">
            <v>0</v>
          </cell>
          <cell r="C17">
            <v>1327</v>
          </cell>
          <cell r="D17">
            <v>744</v>
          </cell>
          <cell r="F17">
            <v>872</v>
          </cell>
          <cell r="H17">
            <v>152</v>
          </cell>
          <cell r="J17">
            <v>53</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4466</v>
          </cell>
          <cell r="D22">
            <v>1276</v>
          </cell>
          <cell r="F22">
            <v>237</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69039</v>
          </cell>
          <cell r="D30">
            <v>8998</v>
          </cell>
          <cell r="F30">
            <v>354</v>
          </cell>
          <cell r="H30">
            <v>61</v>
          </cell>
          <cell r="J30">
            <v>2</v>
          </cell>
        </row>
        <row r="31">
          <cell r="B31">
            <v>0</v>
          </cell>
          <cell r="C31">
            <v>0</v>
          </cell>
          <cell r="D31">
            <v>0</v>
          </cell>
          <cell r="F31">
            <v>0</v>
          </cell>
          <cell r="H31">
            <v>0</v>
          </cell>
          <cell r="J31">
            <v>0</v>
          </cell>
        </row>
        <row r="32">
          <cell r="B32">
            <v>0</v>
          </cell>
          <cell r="C32">
            <v>286</v>
          </cell>
          <cell r="D32">
            <v>1</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312698</v>
          </cell>
          <cell r="D35">
            <v>2507</v>
          </cell>
          <cell r="F35">
            <v>122</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20</v>
          </cell>
          <cell r="E43">
            <v>374</v>
          </cell>
          <cell r="F43">
            <v>2041</v>
          </cell>
          <cell r="G43">
            <v>1584</v>
          </cell>
          <cell r="H43">
            <v>1110</v>
          </cell>
          <cell r="I43">
            <v>2360</v>
          </cell>
          <cell r="J43">
            <v>1638</v>
          </cell>
        </row>
        <row r="44">
          <cell r="B44">
            <v>248</v>
          </cell>
          <cell r="C44">
            <v>3</v>
          </cell>
          <cell r="D44">
            <v>124</v>
          </cell>
          <cell r="E44">
            <v>14069</v>
          </cell>
          <cell r="F44">
            <v>56540</v>
          </cell>
          <cell r="G44">
            <v>99019</v>
          </cell>
          <cell r="H44">
            <v>73238</v>
          </cell>
          <cell r="I44">
            <v>89324</v>
          </cell>
          <cell r="J44">
            <v>61503</v>
          </cell>
        </row>
        <row r="49">
          <cell r="E49">
            <v>5</v>
          </cell>
          <cell r="I49">
            <v>34</v>
          </cell>
        </row>
        <row r="50">
          <cell r="E50">
            <v>23</v>
          </cell>
          <cell r="I50">
            <v>78</v>
          </cell>
        </row>
        <row r="51">
          <cell r="E51">
            <v>31</v>
          </cell>
          <cell r="I51">
            <v>188</v>
          </cell>
        </row>
        <row r="52">
          <cell r="E52">
            <v>4</v>
          </cell>
          <cell r="I52">
            <v>89</v>
          </cell>
        </row>
        <row r="53">
          <cell r="E53">
            <v>56</v>
          </cell>
          <cell r="I53">
            <v>467</v>
          </cell>
        </row>
        <row r="54">
          <cell r="E54">
            <v>16</v>
          </cell>
          <cell r="I54">
            <v>627</v>
          </cell>
        </row>
        <row r="55">
          <cell r="E55">
            <v>3</v>
          </cell>
          <cell r="I55">
            <v>5</v>
          </cell>
        </row>
        <row r="56">
          <cell r="E56">
            <v>24</v>
          </cell>
          <cell r="I56">
            <v>684</v>
          </cell>
        </row>
        <row r="57">
          <cell r="G57">
            <v>20</v>
          </cell>
        </row>
        <row r="64">
          <cell r="D64">
            <v>0</v>
          </cell>
        </row>
        <row r="78">
          <cell r="B78">
            <v>0</v>
          </cell>
          <cell r="C78">
            <v>0</v>
          </cell>
          <cell r="D78">
            <v>0</v>
          </cell>
          <cell r="E78">
            <v>1471.0125</v>
          </cell>
          <cell r="F78">
            <v>0</v>
          </cell>
          <cell r="G78">
            <v>5.3812499999999996</v>
          </cell>
          <cell r="H78">
            <v>0</v>
          </cell>
          <cell r="I78">
            <v>5912.3812500000004</v>
          </cell>
          <cell r="J78">
            <v>0</v>
          </cell>
        </row>
        <row r="82">
          <cell r="B82">
            <v>0</v>
          </cell>
          <cell r="C82">
            <v>1294.48125</v>
          </cell>
          <cell r="D82">
            <v>168.71250000000001</v>
          </cell>
          <cell r="F82">
            <v>6.6375000000000002</v>
          </cell>
          <cell r="H82">
            <v>1.14375</v>
          </cell>
          <cell r="J82">
            <v>3.7499999999999999E-2</v>
          </cell>
        </row>
        <row r="83">
          <cell r="B83">
            <v>0</v>
          </cell>
          <cell r="C83">
            <v>0</v>
          </cell>
          <cell r="D83">
            <v>0</v>
          </cell>
          <cell r="F83">
            <v>0</v>
          </cell>
          <cell r="H83">
            <v>0</v>
          </cell>
          <cell r="J83">
            <v>0</v>
          </cell>
        </row>
        <row r="84">
          <cell r="B84">
            <v>0</v>
          </cell>
          <cell r="C84">
            <v>5.3624999999999998</v>
          </cell>
          <cell r="D84">
            <v>1.8749999999999999E-2</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5863.0874999999996</v>
          </cell>
          <cell r="D87">
            <v>47.006250000000001</v>
          </cell>
          <cell r="F87">
            <v>2.2875000000000001</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4.6500000000000004</v>
          </cell>
          <cell r="C95">
            <v>5.6250000000000001E-2</v>
          </cell>
          <cell r="D95">
            <v>2.3250000000000002</v>
          </cell>
          <cell r="E95">
            <v>263.79374999999999</v>
          </cell>
          <cell r="F95">
            <v>1060.125</v>
          </cell>
          <cell r="G95">
            <v>1856.60625</v>
          </cell>
          <cell r="H95">
            <v>1373.2125000000001</v>
          </cell>
          <cell r="I95">
            <v>1674.825</v>
          </cell>
          <cell r="J95">
            <v>1153.1812500000001</v>
          </cell>
          <cell r="K95"/>
        </row>
      </sheetData>
      <sheetData sheetId="2">
        <row r="12">
          <cell r="B12">
            <v>0</v>
          </cell>
          <cell r="C12">
            <v>0</v>
          </cell>
          <cell r="D12">
            <v>0</v>
          </cell>
          <cell r="E12">
            <v>1831</v>
          </cell>
          <cell r="F12">
            <v>0</v>
          </cell>
          <cell r="G12">
            <v>0</v>
          </cell>
          <cell r="H12">
            <v>0</v>
          </cell>
          <cell r="I12">
            <v>5735</v>
          </cell>
          <cell r="J12">
            <v>0</v>
          </cell>
        </row>
        <row r="13">
          <cell r="B13">
            <v>0</v>
          </cell>
          <cell r="C13">
            <v>0</v>
          </cell>
          <cell r="D13">
            <v>0</v>
          </cell>
          <cell r="E13">
            <v>34904</v>
          </cell>
          <cell r="F13">
            <v>0</v>
          </cell>
          <cell r="G13">
            <v>0</v>
          </cell>
          <cell r="H13">
            <v>0</v>
          </cell>
          <cell r="I13">
            <v>254062</v>
          </cell>
          <cell r="J13">
            <v>0</v>
          </cell>
        </row>
        <row r="17">
          <cell r="B17">
            <v>0</v>
          </cell>
          <cell r="C17">
            <v>811</v>
          </cell>
          <cell r="D17">
            <v>606</v>
          </cell>
          <cell r="F17">
            <v>338</v>
          </cell>
          <cell r="H17">
            <v>53</v>
          </cell>
          <cell r="J17">
            <v>23</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4493</v>
          </cell>
          <cell r="D22">
            <v>926</v>
          </cell>
          <cell r="F22">
            <v>316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31030</v>
          </cell>
          <cell r="D30">
            <v>3657</v>
          </cell>
          <cell r="F30">
            <v>180</v>
          </cell>
          <cell r="H30">
            <v>35</v>
          </cell>
          <cell r="J30">
            <v>2</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251568</v>
          </cell>
          <cell r="D35">
            <v>2336</v>
          </cell>
          <cell r="F35">
            <v>142</v>
          </cell>
          <cell r="H35">
            <v>15</v>
          </cell>
          <cell r="J35">
            <v>1</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v>
          </cell>
          <cell r="D43">
            <v>2</v>
          </cell>
          <cell r="E43">
            <v>129</v>
          </cell>
          <cell r="F43">
            <v>1322</v>
          </cell>
          <cell r="G43">
            <v>1151</v>
          </cell>
          <cell r="H43">
            <v>700</v>
          </cell>
          <cell r="I43">
            <v>3026</v>
          </cell>
          <cell r="J43">
            <v>1234</v>
          </cell>
        </row>
        <row r="44">
          <cell r="B44">
            <v>0</v>
          </cell>
          <cell r="C44">
            <v>498</v>
          </cell>
          <cell r="D44">
            <v>20</v>
          </cell>
          <cell r="E44">
            <v>1228</v>
          </cell>
          <cell r="F44">
            <v>34519</v>
          </cell>
          <cell r="G44">
            <v>75049</v>
          </cell>
          <cell r="H44">
            <v>46325</v>
          </cell>
          <cell r="I44">
            <v>78897</v>
          </cell>
          <cell r="J44">
            <v>52430</v>
          </cell>
        </row>
        <row r="49">
          <cell r="E49">
            <v>1</v>
          </cell>
          <cell r="I49">
            <v>7</v>
          </cell>
        </row>
        <row r="50">
          <cell r="E50">
            <v>9</v>
          </cell>
          <cell r="I50">
            <v>82</v>
          </cell>
        </row>
        <row r="51">
          <cell r="E51">
            <v>47</v>
          </cell>
          <cell r="I51">
            <v>281</v>
          </cell>
        </row>
        <row r="52">
          <cell r="E52">
            <v>1</v>
          </cell>
          <cell r="I52">
            <v>11</v>
          </cell>
        </row>
        <row r="53">
          <cell r="E53">
            <v>42</v>
          </cell>
          <cell r="I53">
            <v>1144</v>
          </cell>
        </row>
        <row r="54">
          <cell r="E54">
            <v>0</v>
          </cell>
          <cell r="I54">
            <v>0</v>
          </cell>
        </row>
        <row r="55">
          <cell r="E55">
            <v>0</v>
          </cell>
          <cell r="I55">
            <v>0</v>
          </cell>
        </row>
        <row r="56">
          <cell r="E56">
            <v>36</v>
          </cell>
          <cell r="I56">
            <v>3612</v>
          </cell>
        </row>
        <row r="57">
          <cell r="G57">
            <v>0</v>
          </cell>
        </row>
        <row r="64">
          <cell r="D64">
            <v>0</v>
          </cell>
        </row>
        <row r="78">
          <cell r="B78">
            <v>0</v>
          </cell>
          <cell r="C78">
            <v>0</v>
          </cell>
          <cell r="D78">
            <v>0</v>
          </cell>
          <cell r="E78">
            <v>621.39696969696968</v>
          </cell>
          <cell r="F78">
            <v>0</v>
          </cell>
          <cell r="G78">
            <v>0</v>
          </cell>
          <cell r="H78">
            <v>0</v>
          </cell>
          <cell r="I78">
            <v>4523.0734848484844</v>
          </cell>
          <cell r="J78">
            <v>0</v>
          </cell>
        </row>
        <row r="82">
          <cell r="B82">
            <v>0</v>
          </cell>
          <cell r="C82">
            <v>552.42803030303025</v>
          </cell>
          <cell r="D82">
            <v>65.105681818181822</v>
          </cell>
          <cell r="F82">
            <v>3.2045454545454546</v>
          </cell>
          <cell r="H82">
            <v>0.62310606060606055</v>
          </cell>
          <cell r="J82">
            <v>3.5606060606060606E-2</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4478.6727272727276</v>
          </cell>
          <cell r="D87">
            <v>41.587878787878786</v>
          </cell>
          <cell r="F87">
            <v>2.5280303030303028</v>
          </cell>
          <cell r="H87">
            <v>0.26704545454545453</v>
          </cell>
          <cell r="J87">
            <v>1.7803030303030303E-2</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8.8659090909090903</v>
          </cell>
          <cell r="D95">
            <v>0.35606060606060608</v>
          </cell>
          <cell r="E95">
            <v>21.862121212121213</v>
          </cell>
          <cell r="F95">
            <v>614.54280303030305</v>
          </cell>
          <cell r="G95">
            <v>1336.0996212121213</v>
          </cell>
          <cell r="H95">
            <v>824.72537878787875</v>
          </cell>
          <cell r="I95">
            <v>1404.6056818181819</v>
          </cell>
          <cell r="J95">
            <v>933.41287878787875</v>
          </cell>
          <cell r="K95"/>
        </row>
      </sheetData>
      <sheetData sheetId="3">
        <row r="12">
          <cell r="B12">
            <v>0</v>
          </cell>
          <cell r="C12">
            <v>0</v>
          </cell>
          <cell r="D12">
            <v>0</v>
          </cell>
          <cell r="E12">
            <v>1601</v>
          </cell>
          <cell r="F12">
            <v>0</v>
          </cell>
          <cell r="G12">
            <v>0</v>
          </cell>
          <cell r="H12">
            <v>0</v>
          </cell>
          <cell r="I12">
            <v>2262</v>
          </cell>
          <cell r="J12">
            <v>0</v>
          </cell>
        </row>
        <row r="13">
          <cell r="B13">
            <v>0</v>
          </cell>
          <cell r="C13">
            <v>0</v>
          </cell>
          <cell r="D13">
            <v>0</v>
          </cell>
          <cell r="E13">
            <v>38385</v>
          </cell>
          <cell r="F13">
            <v>0</v>
          </cell>
          <cell r="G13">
            <v>0</v>
          </cell>
          <cell r="H13">
            <v>0</v>
          </cell>
          <cell r="I13">
            <v>121935</v>
          </cell>
          <cell r="J13">
            <v>0</v>
          </cell>
        </row>
        <row r="17">
          <cell r="B17">
            <v>0</v>
          </cell>
          <cell r="C17">
            <v>676</v>
          </cell>
          <cell r="D17">
            <v>493</v>
          </cell>
          <cell r="F17">
            <v>374</v>
          </cell>
          <cell r="H17">
            <v>56</v>
          </cell>
          <cell r="J17">
            <v>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1420</v>
          </cell>
          <cell r="D22">
            <v>786</v>
          </cell>
          <cell r="F22">
            <v>56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34427</v>
          </cell>
          <cell r="D30">
            <v>3833</v>
          </cell>
          <cell r="F30">
            <v>107</v>
          </cell>
          <cell r="H30">
            <v>18</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121170</v>
          </cell>
          <cell r="D35">
            <v>714</v>
          </cell>
          <cell r="F35">
            <v>51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19</v>
          </cell>
          <cell r="C43">
            <v>1</v>
          </cell>
          <cell r="D43">
            <v>1</v>
          </cell>
          <cell r="E43">
            <v>132</v>
          </cell>
          <cell r="F43">
            <v>818</v>
          </cell>
          <cell r="G43">
            <v>518</v>
          </cell>
          <cell r="H43">
            <v>554</v>
          </cell>
          <cell r="I43">
            <v>1136</v>
          </cell>
          <cell r="J43">
            <v>684</v>
          </cell>
        </row>
        <row r="44">
          <cell r="B44">
            <v>246</v>
          </cell>
          <cell r="C44">
            <v>5</v>
          </cell>
          <cell r="D44">
            <v>18</v>
          </cell>
          <cell r="E44">
            <v>1551</v>
          </cell>
          <cell r="F44">
            <v>18861</v>
          </cell>
          <cell r="G44">
            <v>31729</v>
          </cell>
          <cell r="H44">
            <v>33782</v>
          </cell>
          <cell r="I44">
            <v>43009</v>
          </cell>
          <cell r="J44">
            <v>31119</v>
          </cell>
        </row>
        <row r="49">
          <cell r="E49">
            <v>4</v>
          </cell>
          <cell r="I49">
            <v>36</v>
          </cell>
        </row>
        <row r="50">
          <cell r="E50">
            <v>3</v>
          </cell>
          <cell r="I50">
            <v>92</v>
          </cell>
        </row>
        <row r="51">
          <cell r="E51">
            <v>12</v>
          </cell>
          <cell r="I51">
            <v>136</v>
          </cell>
        </row>
        <row r="52">
          <cell r="E52">
            <v>0</v>
          </cell>
          <cell r="I52">
            <v>6</v>
          </cell>
        </row>
        <row r="53">
          <cell r="E53">
            <v>45</v>
          </cell>
          <cell r="I53">
            <v>1092</v>
          </cell>
        </row>
        <row r="54">
          <cell r="E54">
            <v>13</v>
          </cell>
          <cell r="I54">
            <v>210</v>
          </cell>
        </row>
        <row r="55">
          <cell r="E55">
            <v>1</v>
          </cell>
          <cell r="I55">
            <v>11</v>
          </cell>
        </row>
        <row r="56">
          <cell r="E56">
            <v>1</v>
          </cell>
          <cell r="I56">
            <v>22</v>
          </cell>
        </row>
        <row r="57">
          <cell r="G57">
            <v>114</v>
          </cell>
        </row>
        <row r="64">
          <cell r="D64">
            <v>0</v>
          </cell>
        </row>
        <row r="78">
          <cell r="B78">
            <v>0</v>
          </cell>
          <cell r="C78">
            <v>0</v>
          </cell>
          <cell r="D78">
            <v>0</v>
          </cell>
          <cell r="E78">
            <v>545.24147727272725</v>
          </cell>
          <cell r="F78">
            <v>0</v>
          </cell>
          <cell r="G78">
            <v>0</v>
          </cell>
          <cell r="H78">
            <v>0</v>
          </cell>
          <cell r="I78">
            <v>1732.03125</v>
          </cell>
          <cell r="J78">
            <v>0</v>
          </cell>
        </row>
        <row r="82">
          <cell r="B82">
            <v>0</v>
          </cell>
          <cell r="C82">
            <v>489.01988636363637</v>
          </cell>
          <cell r="D82">
            <v>54.446022727272727</v>
          </cell>
          <cell r="F82">
            <v>1.5198863636363635</v>
          </cell>
          <cell r="H82">
            <v>0.25568181818181818</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1721.1647727272727</v>
          </cell>
          <cell r="D87">
            <v>10.142045454545455</v>
          </cell>
          <cell r="F87">
            <v>0.72443181818181823</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3.4943181818181817</v>
          </cell>
          <cell r="C95">
            <v>7.1022727272727279E-2</v>
          </cell>
          <cell r="D95">
            <v>0.25568181818181818</v>
          </cell>
          <cell r="E95">
            <v>22.03125</v>
          </cell>
          <cell r="F95">
            <v>267.91193181818181</v>
          </cell>
          <cell r="G95">
            <v>450.69602272727275</v>
          </cell>
          <cell r="H95">
            <v>479.85795454545456</v>
          </cell>
          <cell r="I95">
            <v>610.9232954545455</v>
          </cell>
          <cell r="J95">
            <v>442.03125</v>
          </cell>
          <cell r="K95"/>
        </row>
      </sheetData>
      <sheetData sheetId="4">
        <row r="12">
          <cell r="B12">
            <v>0</v>
          </cell>
          <cell r="C12">
            <v>0</v>
          </cell>
          <cell r="D12">
            <v>3</v>
          </cell>
          <cell r="E12">
            <v>441</v>
          </cell>
          <cell r="F12">
            <v>0</v>
          </cell>
          <cell r="G12">
            <v>0</v>
          </cell>
          <cell r="H12">
            <v>0</v>
          </cell>
          <cell r="I12">
            <v>1614</v>
          </cell>
          <cell r="J12">
            <v>0</v>
          </cell>
        </row>
        <row r="13">
          <cell r="B13">
            <v>0</v>
          </cell>
          <cell r="C13">
            <v>0</v>
          </cell>
          <cell r="D13">
            <v>0</v>
          </cell>
          <cell r="E13">
            <v>8887</v>
          </cell>
          <cell r="F13">
            <v>0</v>
          </cell>
          <cell r="G13">
            <v>181</v>
          </cell>
          <cell r="H13">
            <v>0</v>
          </cell>
          <cell r="I13">
            <v>81179</v>
          </cell>
          <cell r="J13">
            <v>0</v>
          </cell>
        </row>
        <row r="17">
          <cell r="B17">
            <v>0</v>
          </cell>
          <cell r="C17">
            <v>199</v>
          </cell>
          <cell r="D17">
            <v>137</v>
          </cell>
          <cell r="F17">
            <v>90</v>
          </cell>
          <cell r="H17">
            <v>16</v>
          </cell>
          <cell r="J17">
            <v>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1236</v>
          </cell>
          <cell r="D22">
            <v>369</v>
          </cell>
          <cell r="F22">
            <v>9</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8789</v>
          </cell>
          <cell r="D30">
            <v>84</v>
          </cell>
          <cell r="F30">
            <v>13</v>
          </cell>
          <cell r="H30">
            <v>1</v>
          </cell>
          <cell r="J30">
            <v>0</v>
          </cell>
        </row>
        <row r="31">
          <cell r="B31">
            <v>0</v>
          </cell>
          <cell r="C31">
            <v>0</v>
          </cell>
          <cell r="D31">
            <v>0</v>
          </cell>
          <cell r="F31">
            <v>0</v>
          </cell>
          <cell r="H31">
            <v>0</v>
          </cell>
          <cell r="J31">
            <v>0</v>
          </cell>
        </row>
        <row r="32">
          <cell r="B32">
            <v>0</v>
          </cell>
          <cell r="C32">
            <v>181</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78518</v>
          </cell>
          <cell r="D35">
            <v>2467</v>
          </cell>
          <cell r="F35">
            <v>191</v>
          </cell>
          <cell r="H35">
            <v>3</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6</v>
          </cell>
          <cell r="F43">
            <v>362</v>
          </cell>
          <cell r="G43">
            <v>115</v>
          </cell>
          <cell r="H43">
            <v>314</v>
          </cell>
          <cell r="I43">
            <v>845</v>
          </cell>
          <cell r="J43">
            <v>416</v>
          </cell>
        </row>
        <row r="44">
          <cell r="B44">
            <v>0</v>
          </cell>
          <cell r="C44">
            <v>16</v>
          </cell>
          <cell r="D44">
            <v>7</v>
          </cell>
          <cell r="E44">
            <v>90</v>
          </cell>
          <cell r="F44">
            <v>7295</v>
          </cell>
          <cell r="G44">
            <v>8945</v>
          </cell>
          <cell r="H44">
            <v>16896</v>
          </cell>
          <cell r="I44">
            <v>34697</v>
          </cell>
          <cell r="J44">
            <v>22301</v>
          </cell>
        </row>
        <row r="49">
          <cell r="E49">
            <v>0</v>
          </cell>
          <cell r="I49">
            <v>6</v>
          </cell>
        </row>
        <row r="50">
          <cell r="E50">
            <v>0</v>
          </cell>
          <cell r="I50">
            <v>10</v>
          </cell>
        </row>
        <row r="51">
          <cell r="E51">
            <v>20</v>
          </cell>
          <cell r="I51">
            <v>114</v>
          </cell>
        </row>
        <row r="52">
          <cell r="E52">
            <v>1</v>
          </cell>
          <cell r="I52">
            <v>21</v>
          </cell>
        </row>
        <row r="53">
          <cell r="E53">
            <v>24</v>
          </cell>
          <cell r="I53">
            <v>67</v>
          </cell>
        </row>
        <row r="54">
          <cell r="E54">
            <v>3</v>
          </cell>
          <cell r="I54">
            <v>51</v>
          </cell>
        </row>
        <row r="55">
          <cell r="E55">
            <v>1</v>
          </cell>
          <cell r="I55">
            <v>3</v>
          </cell>
        </row>
        <row r="56">
          <cell r="E56">
            <v>0</v>
          </cell>
          <cell r="I56">
            <v>10</v>
          </cell>
        </row>
        <row r="57">
          <cell r="G57">
            <v>19</v>
          </cell>
        </row>
        <row r="64">
          <cell r="D64">
            <v>0</v>
          </cell>
        </row>
        <row r="78">
          <cell r="B78">
            <v>0</v>
          </cell>
          <cell r="C78">
            <v>0</v>
          </cell>
          <cell r="D78">
            <v>0</v>
          </cell>
          <cell r="E78">
            <v>131.28522727272727</v>
          </cell>
          <cell r="F78">
            <v>0</v>
          </cell>
          <cell r="G78">
            <v>2.6738636363636363</v>
          </cell>
          <cell r="H78">
            <v>0</v>
          </cell>
          <cell r="I78">
            <v>1199.2352272727273</v>
          </cell>
          <cell r="J78">
            <v>0</v>
          </cell>
        </row>
        <row r="82">
          <cell r="B82">
            <v>0</v>
          </cell>
          <cell r="C82">
            <v>129.83750000000001</v>
          </cell>
          <cell r="D82">
            <v>1.240909090909091</v>
          </cell>
          <cell r="F82">
            <v>0.19204545454545455</v>
          </cell>
          <cell r="H82">
            <v>1.4772727272727272E-2</v>
          </cell>
          <cell r="J82">
            <v>0</v>
          </cell>
        </row>
        <row r="83">
          <cell r="B83">
            <v>0</v>
          </cell>
          <cell r="C83">
            <v>0</v>
          </cell>
          <cell r="D83">
            <v>0</v>
          </cell>
          <cell r="F83">
            <v>0</v>
          </cell>
          <cell r="H83">
            <v>0</v>
          </cell>
          <cell r="J83">
            <v>0</v>
          </cell>
        </row>
        <row r="84">
          <cell r="B84">
            <v>0</v>
          </cell>
          <cell r="C84">
            <v>2.6738636363636363</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1159.925</v>
          </cell>
          <cell r="D87">
            <v>36.444318181818183</v>
          </cell>
          <cell r="F87">
            <v>2.8215909090909093</v>
          </cell>
          <cell r="H87">
            <v>4.4318181818181819E-2</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0.23636363636363636</v>
          </cell>
          <cell r="D95">
            <v>0.10340909090909091</v>
          </cell>
          <cell r="E95">
            <v>1.3295454545454546</v>
          </cell>
          <cell r="F95">
            <v>107.76704545454545</v>
          </cell>
          <cell r="G95">
            <v>132.14204545454547</v>
          </cell>
          <cell r="H95">
            <v>249.6</v>
          </cell>
          <cell r="I95">
            <v>512.56931818181818</v>
          </cell>
          <cell r="J95">
            <v>329.4465909090909</v>
          </cell>
          <cell r="K95"/>
        </row>
      </sheetData>
      <sheetData sheetId="5">
        <row r="12">
          <cell r="B12"/>
          <cell r="C12">
            <v>0</v>
          </cell>
          <cell r="D12">
            <v>0</v>
          </cell>
          <cell r="E12">
            <v>116.86</v>
          </cell>
          <cell r="F12">
            <v>0</v>
          </cell>
          <cell r="G12">
            <v>0</v>
          </cell>
          <cell r="H12">
            <v>0</v>
          </cell>
          <cell r="I12">
            <v>496.72</v>
          </cell>
          <cell r="J12">
            <v>0</v>
          </cell>
        </row>
        <row r="13">
          <cell r="B13">
            <v>0</v>
          </cell>
          <cell r="C13">
            <v>0</v>
          </cell>
          <cell r="D13">
            <v>0</v>
          </cell>
          <cell r="E13">
            <v>1397</v>
          </cell>
          <cell r="F13">
            <v>0</v>
          </cell>
          <cell r="G13">
            <v>0</v>
          </cell>
          <cell r="H13">
            <v>0</v>
          </cell>
          <cell r="I13">
            <v>13461</v>
          </cell>
          <cell r="J13">
            <v>0</v>
          </cell>
        </row>
        <row r="17">
          <cell r="B17">
            <v>0</v>
          </cell>
          <cell r="C17">
            <v>43.86</v>
          </cell>
          <cell r="D17">
            <v>48</v>
          </cell>
          <cell r="F17">
            <v>25</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364</v>
          </cell>
          <cell r="D22">
            <v>124.72</v>
          </cell>
          <cell r="F22">
            <v>8</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1372</v>
          </cell>
          <cell r="D30">
            <v>21</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13267</v>
          </cell>
          <cell r="D35">
            <v>179</v>
          </cell>
          <cell r="F35">
            <v>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55</v>
          </cell>
          <cell r="G43">
            <v>16</v>
          </cell>
          <cell r="H43">
            <v>40</v>
          </cell>
          <cell r="I43">
            <v>339</v>
          </cell>
          <cell r="J43">
            <v>163.58000000000001</v>
          </cell>
        </row>
        <row r="44">
          <cell r="B44">
            <v>0</v>
          </cell>
          <cell r="C44">
            <v>0</v>
          </cell>
          <cell r="D44">
            <v>0</v>
          </cell>
          <cell r="E44">
            <v>0</v>
          </cell>
          <cell r="F44">
            <v>2033</v>
          </cell>
          <cell r="G44">
            <v>1159</v>
          </cell>
          <cell r="H44">
            <v>1480</v>
          </cell>
          <cell r="I44">
            <v>6483</v>
          </cell>
          <cell r="J44">
            <v>3703</v>
          </cell>
        </row>
        <row r="49">
          <cell r="E49">
            <v>0</v>
          </cell>
          <cell r="I49">
            <v>0</v>
          </cell>
        </row>
        <row r="50">
          <cell r="E50">
            <v>1</v>
          </cell>
          <cell r="I50">
            <v>0</v>
          </cell>
        </row>
        <row r="51">
          <cell r="E51">
            <v>3</v>
          </cell>
          <cell r="I51">
            <v>19</v>
          </cell>
        </row>
        <row r="52">
          <cell r="E52">
            <v>0</v>
          </cell>
          <cell r="I52">
            <v>20</v>
          </cell>
        </row>
        <row r="53">
          <cell r="E53">
            <v>0</v>
          </cell>
          <cell r="I53">
            <v>0</v>
          </cell>
        </row>
        <row r="54">
          <cell r="E54">
            <v>11</v>
          </cell>
          <cell r="I54">
            <v>0</v>
          </cell>
        </row>
        <row r="55">
          <cell r="E55">
            <v>0</v>
          </cell>
          <cell r="I55">
            <v>0</v>
          </cell>
        </row>
        <row r="56">
          <cell r="E56">
            <v>0</v>
          </cell>
          <cell r="I56">
            <v>0</v>
          </cell>
        </row>
        <row r="57">
          <cell r="G57">
            <v>1</v>
          </cell>
        </row>
        <row r="64">
          <cell r="D64">
            <v>0</v>
          </cell>
        </row>
        <row r="78">
          <cell r="B78">
            <v>0</v>
          </cell>
          <cell r="C78">
            <v>0</v>
          </cell>
          <cell r="D78">
            <v>0</v>
          </cell>
          <cell r="E78">
            <v>35.983333333333334</v>
          </cell>
          <cell r="F78">
            <v>0</v>
          </cell>
          <cell r="G78">
            <v>0</v>
          </cell>
          <cell r="H78">
            <v>0</v>
          </cell>
          <cell r="I78">
            <v>346.7227272727273</v>
          </cell>
          <cell r="J78">
            <v>0</v>
          </cell>
        </row>
        <row r="82">
          <cell r="B82">
            <v>0</v>
          </cell>
          <cell r="C82">
            <v>35.339393939393936</v>
          </cell>
          <cell r="D82">
            <v>0.54090909090909089</v>
          </cell>
          <cell r="F82">
            <v>0.10303030303030303</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341.7257575757576</v>
          </cell>
          <cell r="D87">
            <v>4.6106060606060604</v>
          </cell>
          <cell r="F87">
            <v>0.38636363636363635</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52.365151515151517</v>
          </cell>
          <cell r="G95">
            <v>29.853030303030302</v>
          </cell>
          <cell r="H95">
            <v>38.121212121212125</v>
          </cell>
          <cell r="I95">
            <v>166.98636363636365</v>
          </cell>
          <cell r="J95">
            <v>95.380303030303025</v>
          </cell>
          <cell r="K95"/>
        </row>
      </sheetData>
      <sheetData sheetId="6">
        <row r="12">
          <cell r="B12">
            <v>0</v>
          </cell>
          <cell r="C12">
            <v>0</v>
          </cell>
          <cell r="D12">
            <v>0</v>
          </cell>
          <cell r="E12">
            <v>90</v>
          </cell>
          <cell r="F12">
            <v>0</v>
          </cell>
          <cell r="G12">
            <v>0</v>
          </cell>
          <cell r="H12">
            <v>0</v>
          </cell>
          <cell r="I12">
            <v>193</v>
          </cell>
          <cell r="J12">
            <v>0</v>
          </cell>
          <cell r="K12"/>
        </row>
        <row r="13">
          <cell r="B13">
            <v>0</v>
          </cell>
          <cell r="C13">
            <v>0</v>
          </cell>
          <cell r="D13">
            <v>0</v>
          </cell>
          <cell r="E13">
            <v>1597</v>
          </cell>
          <cell r="F13">
            <v>0</v>
          </cell>
          <cell r="G13">
            <v>0</v>
          </cell>
          <cell r="H13">
            <v>0</v>
          </cell>
          <cell r="I13">
            <v>8527</v>
          </cell>
          <cell r="J13">
            <v>0</v>
          </cell>
          <cell r="K13"/>
        </row>
        <row r="17">
          <cell r="B17">
            <v>0</v>
          </cell>
          <cell r="C17">
            <v>38</v>
          </cell>
          <cell r="D17">
            <v>27</v>
          </cell>
          <cell r="E17"/>
          <cell r="F17">
            <v>14</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137</v>
          </cell>
          <cell r="D22">
            <v>45</v>
          </cell>
          <cell r="E22"/>
          <cell r="F22">
            <v>10</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1541</v>
          </cell>
          <cell r="D30">
            <v>50</v>
          </cell>
          <cell r="E30"/>
          <cell r="F30">
            <v>3</v>
          </cell>
          <cell r="G30"/>
          <cell r="H30">
            <v>3</v>
          </cell>
          <cell r="I30"/>
          <cell r="J30">
            <v>0</v>
          </cell>
          <cell r="K30"/>
        </row>
        <row r="31">
          <cell r="B31">
            <v>0</v>
          </cell>
          <cell r="C31">
            <v>0</v>
          </cell>
          <cell r="D31">
            <v>0</v>
          </cell>
          <cell r="E31"/>
          <cell r="F31">
            <v>0</v>
          </cell>
          <cell r="G31"/>
          <cell r="H31">
            <v>0</v>
          </cell>
          <cell r="I31"/>
          <cell r="J31">
            <v>0</v>
          </cell>
          <cell r="K31"/>
        </row>
        <row r="32">
          <cell r="B32">
            <v>0</v>
          </cell>
          <cell r="C32">
            <v>8</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8380</v>
          </cell>
          <cell r="D35">
            <v>137</v>
          </cell>
          <cell r="E35"/>
          <cell r="F35">
            <v>2</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15</v>
          </cell>
          <cell r="F43">
            <v>51</v>
          </cell>
          <cell r="G43">
            <v>33</v>
          </cell>
          <cell r="H43">
            <v>22</v>
          </cell>
          <cell r="I43">
            <v>142</v>
          </cell>
          <cell r="J43">
            <v>20</v>
          </cell>
        </row>
        <row r="44">
          <cell r="B44">
            <v>0</v>
          </cell>
          <cell r="C44">
            <v>0</v>
          </cell>
          <cell r="D44">
            <v>0</v>
          </cell>
          <cell r="E44">
            <v>5</v>
          </cell>
          <cell r="F44">
            <v>1654</v>
          </cell>
          <cell r="G44">
            <v>2635</v>
          </cell>
          <cell r="H44">
            <v>1933</v>
          </cell>
          <cell r="I44">
            <v>2667</v>
          </cell>
          <cell r="J44">
            <v>1230</v>
          </cell>
        </row>
        <row r="49">
          <cell r="E49">
            <v>0</v>
          </cell>
          <cell r="F49"/>
          <cell r="I49">
            <v>5</v>
          </cell>
          <cell r="J49"/>
        </row>
        <row r="50">
          <cell r="E50">
            <v>1</v>
          </cell>
          <cell r="F50"/>
          <cell r="I50">
            <v>19</v>
          </cell>
          <cell r="J50"/>
        </row>
        <row r="51">
          <cell r="E51">
            <v>2</v>
          </cell>
          <cell r="F51"/>
          <cell r="I51">
            <v>23</v>
          </cell>
          <cell r="J51"/>
        </row>
        <row r="52">
          <cell r="E52">
            <v>0</v>
          </cell>
          <cell r="F52"/>
          <cell r="I52">
            <v>0</v>
          </cell>
          <cell r="J52"/>
        </row>
        <row r="53">
          <cell r="E53">
            <v>0</v>
          </cell>
          <cell r="F53"/>
          <cell r="I53">
            <v>1</v>
          </cell>
          <cell r="J53"/>
        </row>
        <row r="54">
          <cell r="E54">
            <v>0</v>
          </cell>
          <cell r="F54"/>
          <cell r="I54">
            <v>2</v>
          </cell>
          <cell r="J54"/>
        </row>
        <row r="55">
          <cell r="E55">
            <v>0</v>
          </cell>
          <cell r="F55"/>
          <cell r="I55">
            <v>0</v>
          </cell>
          <cell r="J55"/>
        </row>
        <row r="56">
          <cell r="E56">
            <v>0</v>
          </cell>
          <cell r="F56"/>
          <cell r="I56">
            <v>0</v>
          </cell>
          <cell r="J56"/>
        </row>
        <row r="57">
          <cell r="G57">
            <v>0</v>
          </cell>
          <cell r="H57"/>
          <cell r="I57"/>
          <cell r="J57"/>
          <cell r="K57"/>
          <cell r="L57"/>
        </row>
        <row r="64">
          <cell r="D64">
            <v>0</v>
          </cell>
        </row>
        <row r="65">
          <cell r="D65"/>
        </row>
        <row r="78">
          <cell r="B78">
            <v>0</v>
          </cell>
          <cell r="C78">
            <v>0</v>
          </cell>
          <cell r="D78">
            <v>0</v>
          </cell>
          <cell r="E78">
            <v>31.758522727272727</v>
          </cell>
          <cell r="F78">
            <v>0</v>
          </cell>
          <cell r="G78">
            <v>0</v>
          </cell>
          <cell r="H78">
            <v>0</v>
          </cell>
          <cell r="I78">
            <v>169.57102272727272</v>
          </cell>
          <cell r="J78">
            <v>0</v>
          </cell>
          <cell r="K78"/>
        </row>
        <row r="82">
          <cell r="B82">
            <v>0</v>
          </cell>
          <cell r="C82">
            <v>30.644886363636363</v>
          </cell>
          <cell r="D82">
            <v>0.99431818181818177</v>
          </cell>
          <cell r="E82"/>
          <cell r="F82">
            <v>5.9659090909090912E-2</v>
          </cell>
          <cell r="G82"/>
          <cell r="H82">
            <v>5.9659090909090912E-2</v>
          </cell>
          <cell r="I82"/>
          <cell r="J82">
            <v>0</v>
          </cell>
          <cell r="K82"/>
        </row>
        <row r="83">
          <cell r="B83">
            <v>0</v>
          </cell>
          <cell r="C83">
            <v>0</v>
          </cell>
          <cell r="D83">
            <v>0</v>
          </cell>
          <cell r="E83"/>
          <cell r="F83">
            <v>0</v>
          </cell>
          <cell r="G83"/>
          <cell r="H83">
            <v>0</v>
          </cell>
          <cell r="I83"/>
          <cell r="J83">
            <v>0</v>
          </cell>
          <cell r="K83"/>
        </row>
        <row r="84">
          <cell r="B84">
            <v>0</v>
          </cell>
          <cell r="C84">
            <v>0.15909090909090909</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166.64772727272728</v>
          </cell>
          <cell r="D87">
            <v>2.7244318181818183</v>
          </cell>
          <cell r="E87"/>
          <cell r="F87">
            <v>3.9772727272727272E-2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9.9431818181818177E-2</v>
          </cell>
          <cell r="F95">
            <v>32.892045454545453</v>
          </cell>
          <cell r="G95">
            <v>52.40056818181818</v>
          </cell>
          <cell r="H95">
            <v>38.440340909090907</v>
          </cell>
          <cell r="I95">
            <v>53.03693181818182</v>
          </cell>
          <cell r="J95">
            <v>24.460227272727273</v>
          </cell>
          <cell r="K95"/>
        </row>
      </sheetData>
      <sheetData sheetId="7">
        <row r="12">
          <cell r="B12">
            <v>0</v>
          </cell>
          <cell r="C12">
            <v>0</v>
          </cell>
          <cell r="D12">
            <v>0</v>
          </cell>
          <cell r="E12">
            <v>17</v>
          </cell>
          <cell r="F12">
            <v>0</v>
          </cell>
          <cell r="G12">
            <v>0</v>
          </cell>
          <cell r="H12">
            <v>0</v>
          </cell>
          <cell r="I12">
            <v>228</v>
          </cell>
          <cell r="J12">
            <v>0</v>
          </cell>
          <cell r="K12"/>
        </row>
        <row r="13">
          <cell r="B13">
            <v>0</v>
          </cell>
          <cell r="C13">
            <v>0</v>
          </cell>
          <cell r="D13">
            <v>0</v>
          </cell>
          <cell r="E13">
            <v>407</v>
          </cell>
          <cell r="F13">
            <v>0</v>
          </cell>
          <cell r="G13">
            <v>0</v>
          </cell>
          <cell r="H13">
            <v>0</v>
          </cell>
          <cell r="I13">
            <v>4336</v>
          </cell>
          <cell r="J13">
            <v>0</v>
          </cell>
          <cell r="K13"/>
        </row>
        <row r="17">
          <cell r="B17">
            <v>0</v>
          </cell>
          <cell r="C17">
            <v>10</v>
          </cell>
          <cell r="D17">
            <v>6</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152</v>
          </cell>
          <cell r="D22">
            <v>75</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404</v>
          </cell>
          <cell r="D30">
            <v>1</v>
          </cell>
          <cell r="E30"/>
          <cell r="F30">
            <v>2</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4290</v>
          </cell>
          <cell r="D35">
            <v>42</v>
          </cell>
          <cell r="E35"/>
          <cell r="F35">
            <v>4</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19</v>
          </cell>
          <cell r="G43">
            <v>8</v>
          </cell>
          <cell r="H43">
            <v>21</v>
          </cell>
          <cell r="I43">
            <v>99</v>
          </cell>
          <cell r="J43">
            <v>98</v>
          </cell>
        </row>
        <row r="44">
          <cell r="B44">
            <v>0</v>
          </cell>
          <cell r="C44">
            <v>0</v>
          </cell>
          <cell r="D44">
            <v>0</v>
          </cell>
          <cell r="E44">
            <v>0</v>
          </cell>
          <cell r="F44">
            <v>498</v>
          </cell>
          <cell r="G44">
            <v>653</v>
          </cell>
          <cell r="H44">
            <v>729</v>
          </cell>
          <cell r="I44">
            <v>1192</v>
          </cell>
          <cell r="J44">
            <v>1671</v>
          </cell>
        </row>
        <row r="49">
          <cell r="E49">
            <v>0</v>
          </cell>
          <cell r="F49"/>
          <cell r="I49">
            <v>0</v>
          </cell>
          <cell r="J49"/>
        </row>
        <row r="50">
          <cell r="E50">
            <v>0</v>
          </cell>
          <cell r="F50"/>
          <cell r="I50">
            <v>0</v>
          </cell>
          <cell r="J50"/>
        </row>
        <row r="51">
          <cell r="E51">
            <v>2</v>
          </cell>
          <cell r="F51"/>
          <cell r="I51">
            <v>4</v>
          </cell>
          <cell r="J51"/>
        </row>
        <row r="52">
          <cell r="E52">
            <v>0</v>
          </cell>
          <cell r="F52"/>
          <cell r="I52">
            <v>0</v>
          </cell>
          <cell r="J52"/>
        </row>
        <row r="53">
          <cell r="E53">
            <v>0</v>
          </cell>
          <cell r="F53"/>
          <cell r="I53">
            <v>1</v>
          </cell>
          <cell r="J53"/>
        </row>
        <row r="54">
          <cell r="E54">
            <v>0</v>
          </cell>
          <cell r="F54"/>
          <cell r="I54">
            <v>0</v>
          </cell>
          <cell r="J54"/>
        </row>
        <row r="55">
          <cell r="E55">
            <v>0</v>
          </cell>
          <cell r="F55"/>
          <cell r="I55">
            <v>0</v>
          </cell>
          <cell r="J55"/>
        </row>
        <row r="56">
          <cell r="E56">
            <v>0</v>
          </cell>
          <cell r="F56"/>
          <cell r="I56">
            <v>0</v>
          </cell>
          <cell r="J56"/>
        </row>
        <row r="57">
          <cell r="G57">
            <v>0</v>
          </cell>
          <cell r="H57"/>
          <cell r="I57"/>
          <cell r="J57"/>
          <cell r="K57"/>
          <cell r="L57"/>
        </row>
        <row r="64">
          <cell r="D64">
            <v>0</v>
          </cell>
        </row>
        <row r="65">
          <cell r="D65"/>
        </row>
        <row r="78">
          <cell r="B78">
            <v>0</v>
          </cell>
          <cell r="C78">
            <v>0</v>
          </cell>
          <cell r="D78">
            <v>0</v>
          </cell>
          <cell r="E78">
            <v>6.9375</v>
          </cell>
          <cell r="F78">
            <v>0</v>
          </cell>
          <cell r="G78">
            <v>0</v>
          </cell>
          <cell r="H78">
            <v>0</v>
          </cell>
          <cell r="I78">
            <v>73.909090909090907</v>
          </cell>
          <cell r="J78">
            <v>0</v>
          </cell>
          <cell r="K78"/>
        </row>
        <row r="82">
          <cell r="B82">
            <v>0</v>
          </cell>
          <cell r="C82">
            <v>6.8863636363636367</v>
          </cell>
          <cell r="D82">
            <v>1.7045454545454544E-2</v>
          </cell>
          <cell r="E82"/>
          <cell r="F82">
            <v>3.4090909090909088E-2</v>
          </cell>
          <cell r="G82"/>
          <cell r="H82">
            <v>0</v>
          </cell>
          <cell r="I82"/>
          <cell r="J82">
            <v>0</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73.125</v>
          </cell>
          <cell r="D87">
            <v>0.71590909090909094</v>
          </cell>
          <cell r="E87"/>
          <cell r="F87">
            <v>6.8181818181818177E-2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0</v>
          </cell>
          <cell r="F95">
            <v>8.4886363636363633</v>
          </cell>
          <cell r="G95">
            <v>11.130681818181818</v>
          </cell>
          <cell r="H95">
            <v>12.426136363636363</v>
          </cell>
          <cell r="I95">
            <v>20.318181818181817</v>
          </cell>
          <cell r="J95">
            <v>28.482954545454547</v>
          </cell>
          <cell r="K95"/>
        </row>
      </sheetData>
      <sheetData sheetId="8">
        <row r="12">
          <cell r="B12">
            <v>0</v>
          </cell>
          <cell r="C12">
            <v>0</v>
          </cell>
          <cell r="D12">
            <v>0</v>
          </cell>
          <cell r="E12">
            <v>44</v>
          </cell>
          <cell r="F12">
            <v>0</v>
          </cell>
          <cell r="G12">
            <v>0</v>
          </cell>
          <cell r="H12">
            <v>0</v>
          </cell>
          <cell r="I12">
            <v>146</v>
          </cell>
          <cell r="J12">
            <v>0</v>
          </cell>
        </row>
        <row r="13">
          <cell r="B13">
            <v>0</v>
          </cell>
          <cell r="C13">
            <v>0</v>
          </cell>
          <cell r="D13">
            <v>0</v>
          </cell>
          <cell r="E13">
            <v>1379</v>
          </cell>
          <cell r="F13">
            <v>0</v>
          </cell>
          <cell r="G13">
            <v>0</v>
          </cell>
          <cell r="H13">
            <v>0</v>
          </cell>
          <cell r="I13">
            <v>5552</v>
          </cell>
          <cell r="J13">
            <v>0</v>
          </cell>
        </row>
        <row r="17">
          <cell r="B17">
            <v>0</v>
          </cell>
          <cell r="C17">
            <v>27</v>
          </cell>
          <cell r="D17">
            <v>12</v>
          </cell>
          <cell r="F17">
            <v>5</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126</v>
          </cell>
          <cell r="D22">
            <v>19</v>
          </cell>
          <cell r="F22">
            <v>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1362</v>
          </cell>
          <cell r="D30">
            <v>10</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5499</v>
          </cell>
          <cell r="D35">
            <v>57</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80</v>
          </cell>
          <cell r="C43">
            <v>0</v>
          </cell>
          <cell r="D43">
            <v>0</v>
          </cell>
          <cell r="E43">
            <v>0</v>
          </cell>
          <cell r="F43">
            <v>0</v>
          </cell>
          <cell r="G43">
            <v>0</v>
          </cell>
          <cell r="H43">
            <v>0</v>
          </cell>
          <cell r="I43">
            <v>43</v>
          </cell>
          <cell r="J43">
            <v>67</v>
          </cell>
        </row>
        <row r="44">
          <cell r="B44">
            <v>4227</v>
          </cell>
          <cell r="C44">
            <v>0</v>
          </cell>
          <cell r="D44">
            <v>0</v>
          </cell>
          <cell r="E44">
            <v>0</v>
          </cell>
          <cell r="F44">
            <v>0</v>
          </cell>
          <cell r="G44">
            <v>0</v>
          </cell>
          <cell r="H44">
            <v>0</v>
          </cell>
          <cell r="I44">
            <v>1088</v>
          </cell>
          <cell r="J44">
            <v>1616</v>
          </cell>
        </row>
        <row r="49">
          <cell r="E49">
            <v>0</v>
          </cell>
          <cell r="I49">
            <v>0</v>
          </cell>
        </row>
        <row r="50">
          <cell r="E50">
            <v>0</v>
          </cell>
          <cell r="I50">
            <v>0</v>
          </cell>
        </row>
        <row r="51">
          <cell r="E51">
            <v>0</v>
          </cell>
          <cell r="I51">
            <v>3</v>
          </cell>
        </row>
        <row r="52">
          <cell r="E52">
            <v>0</v>
          </cell>
          <cell r="I52">
            <v>0</v>
          </cell>
        </row>
        <row r="53">
          <cell r="E53">
            <v>2</v>
          </cell>
          <cell r="I53">
            <v>5</v>
          </cell>
        </row>
        <row r="54">
          <cell r="E54">
            <v>0</v>
          </cell>
          <cell r="I54">
            <v>0</v>
          </cell>
        </row>
        <row r="55">
          <cell r="E55">
            <v>0</v>
          </cell>
          <cell r="I55">
            <v>0</v>
          </cell>
        </row>
        <row r="56">
          <cell r="E56">
            <v>0</v>
          </cell>
          <cell r="I56">
            <v>7</v>
          </cell>
        </row>
        <row r="57">
          <cell r="G57">
            <v>0</v>
          </cell>
        </row>
        <row r="64">
          <cell r="D64">
            <v>0</v>
          </cell>
        </row>
        <row r="78">
          <cell r="B78">
            <v>0</v>
          </cell>
          <cell r="C78">
            <v>0</v>
          </cell>
          <cell r="D78">
            <v>0</v>
          </cell>
          <cell r="E78">
            <v>26.639772727272728</v>
          </cell>
          <cell r="F78">
            <v>0</v>
          </cell>
          <cell r="G78">
            <v>0</v>
          </cell>
          <cell r="H78">
            <v>0</v>
          </cell>
          <cell r="I78">
            <v>107.25454545454545</v>
          </cell>
          <cell r="J78">
            <v>0</v>
          </cell>
        </row>
        <row r="82">
          <cell r="B82">
            <v>0</v>
          </cell>
          <cell r="C82">
            <v>26.311363636363637</v>
          </cell>
          <cell r="D82">
            <v>0.19318181818181818</v>
          </cell>
          <cell r="F82">
            <v>1.9318181818181818E-2</v>
          </cell>
          <cell r="H82">
            <v>1.9318181818181818E-2</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106.23068181818182</v>
          </cell>
          <cell r="D87">
            <v>1.1011363636363636</v>
          </cell>
          <cell r="F87">
            <v>1.9318181818181818E-2</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81.657954545454544</v>
          </cell>
          <cell r="C95">
            <v>0</v>
          </cell>
          <cell r="D95">
            <v>0</v>
          </cell>
          <cell r="E95">
            <v>0</v>
          </cell>
          <cell r="F95">
            <v>0</v>
          </cell>
          <cell r="G95">
            <v>0</v>
          </cell>
          <cell r="H95">
            <v>0</v>
          </cell>
          <cell r="I95">
            <v>21.018181818181819</v>
          </cell>
          <cell r="J95">
            <v>31.218181818181819</v>
          </cell>
          <cell r="K95"/>
        </row>
      </sheetData>
      <sheetData sheetId="9">
        <row r="12">
          <cell r="B12">
            <v>0</v>
          </cell>
          <cell r="C12">
            <v>0</v>
          </cell>
          <cell r="D12">
            <v>0</v>
          </cell>
          <cell r="E12">
            <v>0</v>
          </cell>
          <cell r="F12">
            <v>0</v>
          </cell>
          <cell r="G12">
            <v>0</v>
          </cell>
          <cell r="H12">
            <v>0</v>
          </cell>
          <cell r="I12">
            <v>68</v>
          </cell>
          <cell r="J12">
            <v>0</v>
          </cell>
        </row>
        <row r="13">
          <cell r="B13">
            <v>0</v>
          </cell>
          <cell r="C13">
            <v>0</v>
          </cell>
          <cell r="D13">
            <v>0</v>
          </cell>
          <cell r="E13">
            <v>0</v>
          </cell>
          <cell r="F13">
            <v>0</v>
          </cell>
          <cell r="G13">
            <v>0</v>
          </cell>
          <cell r="H13">
            <v>0</v>
          </cell>
          <cell r="I13">
            <v>1387</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0</v>
          </cell>
          <cell r="D22">
            <v>46</v>
          </cell>
          <cell r="F22">
            <v>15</v>
          </cell>
          <cell r="H22">
            <v>7</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1387</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6</v>
          </cell>
        </row>
        <row r="44">
          <cell r="B44">
            <v>0</v>
          </cell>
          <cell r="C44">
            <v>0</v>
          </cell>
          <cell r="D44">
            <v>0</v>
          </cell>
          <cell r="E44">
            <v>0</v>
          </cell>
          <cell r="F44">
            <v>0</v>
          </cell>
          <cell r="G44">
            <v>0</v>
          </cell>
          <cell r="H44">
            <v>0</v>
          </cell>
          <cell r="I44">
            <v>1187</v>
          </cell>
          <cell r="J44">
            <v>200</v>
          </cell>
        </row>
        <row r="49">
          <cell r="E49">
            <v>0</v>
          </cell>
          <cell r="I49">
            <v>0</v>
          </cell>
        </row>
        <row r="50">
          <cell r="E50">
            <v>0</v>
          </cell>
          <cell r="I50">
            <v>0</v>
          </cell>
        </row>
        <row r="51">
          <cell r="E51">
            <v>0</v>
          </cell>
          <cell r="I51">
            <v>3</v>
          </cell>
        </row>
        <row r="52">
          <cell r="E52">
            <v>0</v>
          </cell>
          <cell r="I52">
            <v>0</v>
          </cell>
        </row>
        <row r="53">
          <cell r="E53">
            <v>0</v>
          </cell>
          <cell r="I53">
            <v>4</v>
          </cell>
        </row>
        <row r="54">
          <cell r="E54">
            <v>0</v>
          </cell>
          <cell r="I54">
            <v>3</v>
          </cell>
        </row>
        <row r="55">
          <cell r="E55">
            <v>0</v>
          </cell>
          <cell r="I55">
            <v>1</v>
          </cell>
        </row>
        <row r="56">
          <cell r="E56">
            <v>0</v>
          </cell>
          <cell r="I56">
            <v>5</v>
          </cell>
        </row>
        <row r="57">
          <cell r="G57">
            <v>0</v>
          </cell>
        </row>
        <row r="64">
          <cell r="D64">
            <v>0</v>
          </cell>
        </row>
        <row r="78">
          <cell r="B78">
            <v>0</v>
          </cell>
          <cell r="C78">
            <v>0</v>
          </cell>
          <cell r="D78">
            <v>0</v>
          </cell>
          <cell r="E78">
            <v>0</v>
          </cell>
          <cell r="F78">
            <v>0</v>
          </cell>
          <cell r="G78">
            <v>0</v>
          </cell>
          <cell r="H78">
            <v>0</v>
          </cell>
          <cell r="I78">
            <v>52.275189393939392</v>
          </cell>
          <cell r="J78">
            <v>0</v>
          </cell>
        </row>
        <row r="82">
          <cell r="B82">
            <v>0</v>
          </cell>
          <cell r="C82">
            <v>0</v>
          </cell>
          <cell r="D82">
            <v>0</v>
          </cell>
          <cell r="F82">
            <v>0</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52.275189393939392</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0</v>
          </cell>
          <cell r="G95">
            <v>0</v>
          </cell>
          <cell r="H95">
            <v>0</v>
          </cell>
          <cell r="I95">
            <v>44.737310606060603</v>
          </cell>
          <cell r="J95">
            <v>7.5378787878787881</v>
          </cell>
          <cell r="K95"/>
        </row>
      </sheetData>
      <sheetData sheetId="10"/>
      <sheetData sheetId="11">
        <row r="12">
          <cell r="B12">
            <v>0</v>
          </cell>
          <cell r="C12">
            <v>0</v>
          </cell>
          <cell r="D12">
            <v>0</v>
          </cell>
          <cell r="E12">
            <v>1091</v>
          </cell>
          <cell r="F12">
            <v>0</v>
          </cell>
          <cell r="G12">
            <v>0</v>
          </cell>
          <cell r="H12">
            <v>0</v>
          </cell>
          <cell r="I12">
            <v>1336</v>
          </cell>
          <cell r="J12">
            <v>0</v>
          </cell>
          <cell r="K12"/>
        </row>
        <row r="13">
          <cell r="B13">
            <v>0</v>
          </cell>
          <cell r="C13">
            <v>0</v>
          </cell>
          <cell r="D13">
            <v>0</v>
          </cell>
          <cell r="E13">
            <v>39621</v>
          </cell>
          <cell r="F13">
            <v>0</v>
          </cell>
          <cell r="G13">
            <v>240</v>
          </cell>
          <cell r="H13">
            <v>0</v>
          </cell>
          <cell r="I13">
            <v>74034</v>
          </cell>
          <cell r="J13">
            <v>0</v>
          </cell>
          <cell r="K13"/>
        </row>
        <row r="17">
          <cell r="B17">
            <v>0</v>
          </cell>
          <cell r="C17">
            <v>505</v>
          </cell>
          <cell r="D17">
            <v>313</v>
          </cell>
          <cell r="E17"/>
          <cell r="F17">
            <v>217</v>
          </cell>
          <cell r="G17"/>
          <cell r="H17">
            <v>53</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858</v>
          </cell>
          <cell r="D22">
            <v>417</v>
          </cell>
          <cell r="E22"/>
          <cell r="F22">
            <v>61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30737</v>
          </cell>
          <cell r="D30">
            <v>8724</v>
          </cell>
          <cell r="E30"/>
          <cell r="F30">
            <v>140</v>
          </cell>
          <cell r="G30"/>
          <cell r="H30">
            <v>19</v>
          </cell>
          <cell r="I30"/>
          <cell r="J30">
            <v>1</v>
          </cell>
          <cell r="K30"/>
        </row>
        <row r="31">
          <cell r="B31">
            <v>0</v>
          </cell>
          <cell r="C31">
            <v>0</v>
          </cell>
          <cell r="D31">
            <v>0</v>
          </cell>
          <cell r="E31"/>
          <cell r="F31">
            <v>0</v>
          </cell>
          <cell r="G31"/>
          <cell r="H31">
            <v>0</v>
          </cell>
          <cell r="I31"/>
          <cell r="J31">
            <v>0</v>
          </cell>
          <cell r="K31"/>
        </row>
        <row r="32">
          <cell r="B32">
            <v>0</v>
          </cell>
          <cell r="C32">
            <v>240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73707</v>
          </cell>
          <cell r="D35">
            <v>302</v>
          </cell>
          <cell r="E35"/>
          <cell r="F35">
            <v>25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97</v>
          </cell>
          <cell r="C43">
            <v>1</v>
          </cell>
          <cell r="D43">
            <v>6</v>
          </cell>
          <cell r="E43">
            <v>85</v>
          </cell>
          <cell r="F43">
            <v>549</v>
          </cell>
          <cell r="G43">
            <v>456</v>
          </cell>
          <cell r="H43">
            <v>412</v>
          </cell>
          <cell r="I43">
            <v>413</v>
          </cell>
          <cell r="J43">
            <v>408</v>
          </cell>
        </row>
        <row r="44">
          <cell r="B44">
            <v>3329</v>
          </cell>
          <cell r="C44">
            <v>951</v>
          </cell>
          <cell r="D44">
            <v>221</v>
          </cell>
          <cell r="E44">
            <v>2954</v>
          </cell>
          <cell r="F44">
            <v>14268</v>
          </cell>
          <cell r="G44">
            <v>27206</v>
          </cell>
          <cell r="H44">
            <v>24331</v>
          </cell>
          <cell r="I44">
            <v>20772</v>
          </cell>
          <cell r="J44">
            <v>19863</v>
          </cell>
        </row>
        <row r="49">
          <cell r="E49">
            <v>4</v>
          </cell>
          <cell r="F49"/>
          <cell r="I49">
            <v>9</v>
          </cell>
          <cell r="J49"/>
        </row>
        <row r="50">
          <cell r="E50">
            <v>0</v>
          </cell>
          <cell r="F50"/>
          <cell r="I50">
            <v>0</v>
          </cell>
          <cell r="J50"/>
        </row>
        <row r="51">
          <cell r="E51">
            <v>20</v>
          </cell>
          <cell r="F51"/>
          <cell r="I51">
            <v>69</v>
          </cell>
          <cell r="J51"/>
        </row>
        <row r="52">
          <cell r="E52">
            <v>0</v>
          </cell>
          <cell r="F52"/>
          <cell r="I52">
            <v>0</v>
          </cell>
          <cell r="J52"/>
        </row>
        <row r="53">
          <cell r="E53">
            <v>0</v>
          </cell>
          <cell r="F53"/>
          <cell r="I53">
            <v>4</v>
          </cell>
          <cell r="J53"/>
        </row>
        <row r="54">
          <cell r="E54">
            <v>70</v>
          </cell>
          <cell r="F54"/>
          <cell r="I54">
            <v>2144</v>
          </cell>
          <cell r="J54"/>
        </row>
        <row r="55">
          <cell r="E55">
            <v>1</v>
          </cell>
          <cell r="F55"/>
          <cell r="I55">
            <v>0</v>
          </cell>
          <cell r="J55"/>
        </row>
        <row r="56">
          <cell r="E56">
            <v>1</v>
          </cell>
          <cell r="F56"/>
          <cell r="I56">
            <v>0</v>
          </cell>
          <cell r="J56"/>
        </row>
        <row r="57">
          <cell r="G57">
            <v>0</v>
          </cell>
          <cell r="H57"/>
          <cell r="I57"/>
          <cell r="J57"/>
          <cell r="K57"/>
          <cell r="L57"/>
        </row>
        <row r="64">
          <cell r="D64">
            <v>0</v>
          </cell>
        </row>
        <row r="65">
          <cell r="D65"/>
        </row>
        <row r="78">
          <cell r="B78">
            <v>0</v>
          </cell>
          <cell r="C78">
            <v>0</v>
          </cell>
          <cell r="D78">
            <v>0</v>
          </cell>
          <cell r="E78">
            <v>675.3579545454545</v>
          </cell>
          <cell r="F78">
            <v>0</v>
          </cell>
          <cell r="G78">
            <v>4.0909090909090908</v>
          </cell>
          <cell r="H78">
            <v>0</v>
          </cell>
          <cell r="I78">
            <v>1261.9431818181818</v>
          </cell>
          <cell r="J78">
            <v>0</v>
          </cell>
          <cell r="K78"/>
        </row>
        <row r="82">
          <cell r="B82">
            <v>0</v>
          </cell>
          <cell r="C82">
            <v>523.92613636363637</v>
          </cell>
          <cell r="D82">
            <v>148.70454545454547</v>
          </cell>
          <cell r="E82"/>
          <cell r="F82">
            <v>2.3863636363636362</v>
          </cell>
          <cell r="G82"/>
          <cell r="H82">
            <v>0.32386363636363635</v>
          </cell>
          <cell r="I82"/>
          <cell r="J82">
            <v>1.7045454545454544E-2</v>
          </cell>
          <cell r="K82"/>
        </row>
        <row r="83">
          <cell r="B83">
            <v>0</v>
          </cell>
          <cell r="C83">
            <v>0</v>
          </cell>
          <cell r="D83">
            <v>0</v>
          </cell>
          <cell r="E83"/>
          <cell r="F83">
            <v>0</v>
          </cell>
          <cell r="G83"/>
          <cell r="H83">
            <v>0</v>
          </cell>
          <cell r="I83"/>
          <cell r="J83">
            <v>0</v>
          </cell>
          <cell r="K83"/>
        </row>
        <row r="84">
          <cell r="B84">
            <v>0</v>
          </cell>
          <cell r="C84">
            <v>4.0909090909090908</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1256.3693181818182</v>
          </cell>
          <cell r="D87">
            <v>5.1477272727272725</v>
          </cell>
          <cell r="E87"/>
          <cell r="F87">
            <v>0.42613636363636365</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56.74431818181818</v>
          </cell>
          <cell r="C95">
            <v>16.210227272727273</v>
          </cell>
          <cell r="D95">
            <v>3.7670454545454546</v>
          </cell>
          <cell r="E95">
            <v>50.352272727272727</v>
          </cell>
          <cell r="F95">
            <v>243.20454545454547</v>
          </cell>
          <cell r="G95">
            <v>463.73863636363637</v>
          </cell>
          <cell r="H95">
            <v>414.73295454545456</v>
          </cell>
          <cell r="I95">
            <v>354.06818181818181</v>
          </cell>
          <cell r="J95">
            <v>338.57386363636363</v>
          </cell>
          <cell r="K95"/>
        </row>
      </sheetData>
      <sheetData sheetId="12"/>
      <sheetData sheetId="13"/>
      <sheetData sheetId="14"/>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I Gas"/>
      <sheetName val="WEPCO"/>
      <sheetName val="WPSC"/>
      <sheetName val="Alliant"/>
      <sheetName val="NSP"/>
      <sheetName val="MWNG"/>
      <sheetName val="SWL&amp;P"/>
      <sheetName val="City Gas"/>
      <sheetName val="SCVNG"/>
      <sheetName val="Florence"/>
      <sheetName val="Viroqua"/>
      <sheetName val="MG&amp;E"/>
      <sheetName val="Ferrell"/>
      <sheetName val="Tru-Gas"/>
      <sheetName val="Totals"/>
    </sheetNames>
    <sheetDataSet>
      <sheetData sheetId="0">
        <row r="12">
          <cell r="B12">
            <v>0</v>
          </cell>
          <cell r="C12">
            <v>0</v>
          </cell>
          <cell r="D12">
            <v>0</v>
          </cell>
          <cell r="E12">
            <v>4780</v>
          </cell>
          <cell r="F12">
            <v>0</v>
          </cell>
          <cell r="G12">
            <v>3</v>
          </cell>
          <cell r="H12">
            <v>0</v>
          </cell>
          <cell r="I12">
            <v>5572</v>
          </cell>
          <cell r="J12">
            <v>87</v>
          </cell>
          <cell r="K12"/>
        </row>
        <row r="13">
          <cell r="B13">
            <v>0</v>
          </cell>
          <cell r="C13">
            <v>0</v>
          </cell>
          <cell r="D13">
            <v>0</v>
          </cell>
          <cell r="E13">
            <v>114998</v>
          </cell>
          <cell r="F13">
            <v>0</v>
          </cell>
          <cell r="G13">
            <v>24721</v>
          </cell>
          <cell r="H13">
            <v>0</v>
          </cell>
          <cell r="I13">
            <v>359097</v>
          </cell>
          <cell r="J13">
            <v>2</v>
          </cell>
          <cell r="K13"/>
        </row>
        <row r="17">
          <cell r="B17">
            <v>0</v>
          </cell>
          <cell r="C17">
            <v>2074</v>
          </cell>
          <cell r="D17">
            <v>1767</v>
          </cell>
          <cell r="E17"/>
          <cell r="F17">
            <v>753</v>
          </cell>
          <cell r="G17"/>
          <cell r="H17">
            <v>102</v>
          </cell>
          <cell r="I17"/>
          <cell r="J17">
            <v>84</v>
          </cell>
          <cell r="K17"/>
        </row>
        <row r="18">
          <cell r="B18">
            <v>0</v>
          </cell>
          <cell r="C18">
            <v>0</v>
          </cell>
          <cell r="D18">
            <v>0</v>
          </cell>
          <cell r="E18"/>
          <cell r="F18">
            <v>0</v>
          </cell>
          <cell r="G18"/>
          <cell r="H18">
            <v>0</v>
          </cell>
          <cell r="I18"/>
          <cell r="J18">
            <v>0</v>
          </cell>
          <cell r="K18"/>
        </row>
        <row r="19">
          <cell r="B19">
            <v>0</v>
          </cell>
          <cell r="C19">
            <v>3</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179</v>
          </cell>
          <cell r="D21">
            <v>5</v>
          </cell>
          <cell r="E21"/>
          <cell r="F21">
            <v>0</v>
          </cell>
          <cell r="G21"/>
          <cell r="H21">
            <v>0</v>
          </cell>
          <cell r="I21"/>
          <cell r="J21">
            <v>0</v>
          </cell>
          <cell r="K21"/>
        </row>
        <row r="22">
          <cell r="B22">
            <v>0</v>
          </cell>
          <cell r="C22">
            <v>3529</v>
          </cell>
          <cell r="D22">
            <v>1712</v>
          </cell>
          <cell r="E22"/>
          <cell r="F22">
            <v>147</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69</v>
          </cell>
          <cell r="D24">
            <v>18</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102116</v>
          </cell>
          <cell r="D30">
            <v>11988</v>
          </cell>
          <cell r="E30"/>
          <cell r="F30">
            <v>789</v>
          </cell>
          <cell r="G30"/>
          <cell r="H30">
            <v>101</v>
          </cell>
          <cell r="I30"/>
          <cell r="J30">
            <v>4</v>
          </cell>
          <cell r="K30"/>
        </row>
        <row r="31">
          <cell r="B31">
            <v>0</v>
          </cell>
          <cell r="C31">
            <v>0</v>
          </cell>
          <cell r="D31">
            <v>0</v>
          </cell>
          <cell r="E31"/>
          <cell r="F31">
            <v>0</v>
          </cell>
          <cell r="G31"/>
          <cell r="H31">
            <v>0</v>
          </cell>
          <cell r="I31"/>
          <cell r="J31">
            <v>0</v>
          </cell>
          <cell r="K31"/>
        </row>
        <row r="32">
          <cell r="B32">
            <v>0</v>
          </cell>
          <cell r="C32">
            <v>366</v>
          </cell>
          <cell r="D32">
            <v>24355</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6214</v>
          </cell>
          <cell r="D34">
            <v>20983</v>
          </cell>
          <cell r="E34"/>
          <cell r="F34">
            <v>0</v>
          </cell>
          <cell r="G34"/>
          <cell r="H34">
            <v>0</v>
          </cell>
          <cell r="I34"/>
          <cell r="J34">
            <v>0</v>
          </cell>
          <cell r="K34"/>
        </row>
        <row r="35">
          <cell r="B35">
            <v>0</v>
          </cell>
          <cell r="C35">
            <v>318673</v>
          </cell>
          <cell r="D35">
            <v>12720</v>
          </cell>
          <cell r="E35"/>
          <cell r="F35">
            <v>507</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1</v>
          </cell>
          <cell r="D37">
            <v>1</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18</v>
          </cell>
          <cell r="D43">
            <v>9</v>
          </cell>
          <cell r="E43">
            <v>849</v>
          </cell>
          <cell r="F43">
            <v>2802</v>
          </cell>
          <cell r="G43">
            <v>1440</v>
          </cell>
          <cell r="H43">
            <v>964</v>
          </cell>
          <cell r="I43">
            <v>2805</v>
          </cell>
          <cell r="J43">
            <v>1555</v>
          </cell>
        </row>
        <row r="44">
          <cell r="B44">
            <v>2294</v>
          </cell>
          <cell r="C44">
            <v>0</v>
          </cell>
          <cell r="D44">
            <v>0</v>
          </cell>
          <cell r="E44">
            <v>57737</v>
          </cell>
          <cell r="F44">
            <v>125489</v>
          </cell>
          <cell r="G44">
            <v>75847</v>
          </cell>
          <cell r="H44">
            <v>79477</v>
          </cell>
          <cell r="I44">
            <v>97123</v>
          </cell>
          <cell r="J44">
            <v>60851</v>
          </cell>
        </row>
        <row r="49">
          <cell r="E49">
            <v>9</v>
          </cell>
          <cell r="F49"/>
          <cell r="I49">
            <v>175</v>
          </cell>
          <cell r="J49"/>
        </row>
        <row r="50">
          <cell r="E50">
            <v>16</v>
          </cell>
          <cell r="F50"/>
          <cell r="I50">
            <v>181</v>
          </cell>
          <cell r="J50"/>
        </row>
        <row r="51">
          <cell r="E51">
            <v>56</v>
          </cell>
          <cell r="F51"/>
          <cell r="I51">
            <v>336</v>
          </cell>
          <cell r="J51"/>
        </row>
        <row r="52">
          <cell r="E52">
            <v>0</v>
          </cell>
          <cell r="F52"/>
          <cell r="I52">
            <v>152</v>
          </cell>
          <cell r="J52"/>
        </row>
        <row r="53">
          <cell r="E53">
            <v>61</v>
          </cell>
          <cell r="F53"/>
          <cell r="I53">
            <v>537</v>
          </cell>
          <cell r="J53"/>
        </row>
        <row r="54">
          <cell r="E54">
            <v>25</v>
          </cell>
          <cell r="F54"/>
          <cell r="I54">
            <v>1497</v>
          </cell>
          <cell r="J54"/>
        </row>
        <row r="55">
          <cell r="E55">
            <v>1</v>
          </cell>
          <cell r="F55"/>
          <cell r="I55">
            <v>47</v>
          </cell>
          <cell r="J55"/>
        </row>
        <row r="56">
          <cell r="E56">
            <v>115</v>
          </cell>
          <cell r="F56"/>
          <cell r="I56">
            <v>1149</v>
          </cell>
          <cell r="J56"/>
        </row>
        <row r="57">
          <cell r="G57">
            <v>210</v>
          </cell>
          <cell r="H57"/>
          <cell r="I57"/>
          <cell r="J57"/>
          <cell r="K57"/>
          <cell r="L57"/>
        </row>
        <row r="64">
          <cell r="D64">
            <v>0</v>
          </cell>
        </row>
        <row r="65">
          <cell r="D65"/>
        </row>
        <row r="78">
          <cell r="B78">
            <v>0</v>
          </cell>
          <cell r="C78">
            <v>0</v>
          </cell>
          <cell r="D78">
            <v>0</v>
          </cell>
          <cell r="E78">
            <v>1829.5136363636364</v>
          </cell>
          <cell r="F78">
            <v>0</v>
          </cell>
          <cell r="G78">
            <v>393.28863636363639</v>
          </cell>
          <cell r="H78">
            <v>0</v>
          </cell>
          <cell r="I78">
            <v>5712.9068181818184</v>
          </cell>
          <cell r="J78">
            <v>3.1818181818181815E-2</v>
          </cell>
          <cell r="K78"/>
        </row>
        <row r="82">
          <cell r="B82">
            <v>0</v>
          </cell>
          <cell r="C82">
            <v>1624.5727272727272</v>
          </cell>
          <cell r="D82">
            <v>190.71818181818182</v>
          </cell>
          <cell r="E82"/>
          <cell r="F82">
            <v>12.552272727272728</v>
          </cell>
          <cell r="G82"/>
          <cell r="H82">
            <v>1.6068181818181819</v>
          </cell>
          <cell r="I82"/>
          <cell r="J82">
            <v>6.363636363636363E-2</v>
          </cell>
          <cell r="K82"/>
        </row>
        <row r="83">
          <cell r="B83">
            <v>0</v>
          </cell>
          <cell r="C83">
            <v>0</v>
          </cell>
          <cell r="D83">
            <v>0</v>
          </cell>
          <cell r="E83"/>
          <cell r="F83">
            <v>0</v>
          </cell>
          <cell r="G83"/>
          <cell r="H83">
            <v>0</v>
          </cell>
          <cell r="I83"/>
          <cell r="J83">
            <v>0</v>
          </cell>
          <cell r="K83"/>
        </row>
        <row r="84">
          <cell r="B84">
            <v>0</v>
          </cell>
          <cell r="C84">
            <v>5.8227272727272723</v>
          </cell>
          <cell r="D84">
            <v>387.46590909090907</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98.859090909090909</v>
          </cell>
          <cell r="D86">
            <v>333.82045454545454</v>
          </cell>
          <cell r="E86"/>
          <cell r="F86">
            <v>0</v>
          </cell>
          <cell r="G86"/>
          <cell r="H86">
            <v>0</v>
          </cell>
          <cell r="I86"/>
          <cell r="J86">
            <v>0</v>
          </cell>
          <cell r="K86"/>
        </row>
        <row r="87">
          <cell r="B87">
            <v>0</v>
          </cell>
          <cell r="C87">
            <v>5069.7977272727276</v>
          </cell>
          <cell r="D87">
            <v>202.36363636363637</v>
          </cell>
          <cell r="E87"/>
          <cell r="F87">
            <v>8.0659090909090914</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1.5909090909090907E-2</v>
          </cell>
          <cell r="D89">
            <v>1.5909090909090907E-2</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36.495454545454542</v>
          </cell>
          <cell r="C95">
            <v>0</v>
          </cell>
          <cell r="D95">
            <v>0</v>
          </cell>
          <cell r="E95">
            <v>918.54318181818178</v>
          </cell>
          <cell r="F95">
            <v>1996.4159090909091</v>
          </cell>
          <cell r="G95">
            <v>1206.6568181818182</v>
          </cell>
          <cell r="H95">
            <v>1264.4068181818182</v>
          </cell>
          <cell r="I95">
            <v>1545.1386363636364</v>
          </cell>
          <cell r="J95">
            <v>968.08409090909095</v>
          </cell>
          <cell r="K95"/>
        </row>
      </sheetData>
      <sheetData sheetId="1">
        <row r="12">
          <cell r="B12">
            <v>0</v>
          </cell>
          <cell r="C12">
            <v>0</v>
          </cell>
          <cell r="D12">
            <v>0</v>
          </cell>
          <cell r="E12">
            <v>3149</v>
          </cell>
          <cell r="F12">
            <v>0</v>
          </cell>
          <cell r="G12">
            <v>0</v>
          </cell>
          <cell r="H12">
            <v>0</v>
          </cell>
          <cell r="I12">
            <v>5932</v>
          </cell>
          <cell r="J12">
            <v>0</v>
          </cell>
        </row>
        <row r="13">
          <cell r="B13">
            <v>0</v>
          </cell>
          <cell r="C13">
            <v>0</v>
          </cell>
          <cell r="D13">
            <v>0</v>
          </cell>
          <cell r="E13">
            <v>79191</v>
          </cell>
          <cell r="F13">
            <v>0</v>
          </cell>
          <cell r="G13">
            <v>269</v>
          </cell>
          <cell r="H13">
            <v>0</v>
          </cell>
          <cell r="I13">
            <v>311642</v>
          </cell>
          <cell r="J13">
            <v>0</v>
          </cell>
        </row>
        <row r="17">
          <cell r="B17">
            <v>0</v>
          </cell>
          <cell r="C17">
            <v>1334</v>
          </cell>
          <cell r="D17">
            <v>748</v>
          </cell>
          <cell r="F17">
            <v>875</v>
          </cell>
          <cell r="H17">
            <v>150</v>
          </cell>
          <cell r="J17">
            <v>42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4436</v>
          </cell>
          <cell r="D22">
            <v>1269</v>
          </cell>
          <cell r="F22">
            <v>227</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310</v>
          </cell>
          <cell r="C30">
            <v>69543</v>
          </cell>
          <cell r="D30">
            <v>8909</v>
          </cell>
          <cell r="F30">
            <v>363</v>
          </cell>
          <cell r="H30">
            <v>62</v>
          </cell>
          <cell r="J30">
            <v>4</v>
          </cell>
        </row>
        <row r="31">
          <cell r="B31">
            <v>0</v>
          </cell>
          <cell r="C31">
            <v>0</v>
          </cell>
          <cell r="D31">
            <v>0</v>
          </cell>
          <cell r="F31">
            <v>0</v>
          </cell>
          <cell r="H31">
            <v>0</v>
          </cell>
          <cell r="J31">
            <v>0</v>
          </cell>
        </row>
        <row r="32">
          <cell r="B32">
            <v>3</v>
          </cell>
          <cell r="C32">
            <v>266</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754</v>
          </cell>
          <cell r="C35">
            <v>308331</v>
          </cell>
          <cell r="D35">
            <v>2442</v>
          </cell>
          <cell r="F35">
            <v>115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22</v>
          </cell>
          <cell r="E43">
            <v>377</v>
          </cell>
          <cell r="F43">
            <v>2051</v>
          </cell>
          <cell r="G43">
            <v>1603</v>
          </cell>
          <cell r="H43">
            <v>1112</v>
          </cell>
          <cell r="I43">
            <v>2362</v>
          </cell>
          <cell r="J43">
            <v>1554</v>
          </cell>
        </row>
        <row r="44">
          <cell r="B44">
            <v>228</v>
          </cell>
          <cell r="C44">
            <v>3</v>
          </cell>
          <cell r="D44">
            <v>133</v>
          </cell>
          <cell r="E44">
            <v>14317</v>
          </cell>
          <cell r="F44">
            <v>57101</v>
          </cell>
          <cell r="G44">
            <v>99466</v>
          </cell>
          <cell r="H44">
            <v>73460</v>
          </cell>
          <cell r="I44">
            <v>89526</v>
          </cell>
          <cell r="J44">
            <v>56868</v>
          </cell>
        </row>
        <row r="49">
          <cell r="E49">
            <v>3</v>
          </cell>
          <cell r="I49">
            <v>30</v>
          </cell>
        </row>
        <row r="50">
          <cell r="E50">
            <v>15</v>
          </cell>
          <cell r="I50">
            <v>39</v>
          </cell>
        </row>
        <row r="51">
          <cell r="E51">
            <v>27</v>
          </cell>
          <cell r="I51">
            <v>229</v>
          </cell>
        </row>
        <row r="52">
          <cell r="E52">
            <v>1</v>
          </cell>
          <cell r="I52">
            <v>74</v>
          </cell>
        </row>
        <row r="53">
          <cell r="E53">
            <v>32</v>
          </cell>
          <cell r="I53">
            <v>447</v>
          </cell>
        </row>
        <row r="54">
          <cell r="E54">
            <v>10</v>
          </cell>
          <cell r="I54">
            <v>684</v>
          </cell>
        </row>
        <row r="55">
          <cell r="E55">
            <v>2</v>
          </cell>
          <cell r="I55">
            <v>14</v>
          </cell>
        </row>
        <row r="56">
          <cell r="E56">
            <v>41</v>
          </cell>
          <cell r="I56">
            <v>895</v>
          </cell>
        </row>
        <row r="57">
          <cell r="G57">
            <v>4</v>
          </cell>
        </row>
        <row r="64">
          <cell r="D64">
            <v>0</v>
          </cell>
        </row>
        <row r="78">
          <cell r="B78">
            <v>0</v>
          </cell>
          <cell r="C78">
            <v>0</v>
          </cell>
          <cell r="D78">
            <v>0</v>
          </cell>
          <cell r="E78">
            <v>1484.83125</v>
          </cell>
          <cell r="F78">
            <v>0</v>
          </cell>
          <cell r="G78">
            <v>5.0437500000000002</v>
          </cell>
          <cell r="H78">
            <v>0</v>
          </cell>
          <cell r="I78">
            <v>5843.2875000000004</v>
          </cell>
          <cell r="J78">
            <v>0</v>
          </cell>
        </row>
        <row r="82">
          <cell r="B82">
            <v>5.8125</v>
          </cell>
          <cell r="C82">
            <v>1303.9312500000001</v>
          </cell>
          <cell r="D82">
            <v>167.04374999999999</v>
          </cell>
          <cell r="F82">
            <v>6.8062500000000004</v>
          </cell>
          <cell r="H82">
            <v>1.1625000000000001</v>
          </cell>
          <cell r="J82">
            <v>7.4999999999999997E-2</v>
          </cell>
        </row>
        <row r="83">
          <cell r="B83">
            <v>0</v>
          </cell>
          <cell r="C83">
            <v>0</v>
          </cell>
          <cell r="D83">
            <v>0</v>
          </cell>
          <cell r="F83">
            <v>0</v>
          </cell>
          <cell r="H83">
            <v>0</v>
          </cell>
          <cell r="J83">
            <v>0</v>
          </cell>
        </row>
        <row r="84">
          <cell r="B84">
            <v>5.6250000000000001E-2</v>
          </cell>
          <cell r="C84">
            <v>4.9874999999999998</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14.137499999999999</v>
          </cell>
          <cell r="C87">
            <v>5781.2062500000002</v>
          </cell>
          <cell r="D87">
            <v>45.787500000000001</v>
          </cell>
          <cell r="F87">
            <v>2.15625</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4.2750000000000004</v>
          </cell>
          <cell r="C95">
            <v>5.6250000000000001E-2</v>
          </cell>
          <cell r="D95">
            <v>2.4937499999999999</v>
          </cell>
          <cell r="E95">
            <v>268.44375000000002</v>
          </cell>
          <cell r="F95">
            <v>1070.64375</v>
          </cell>
          <cell r="G95">
            <v>1864.9875</v>
          </cell>
          <cell r="H95">
            <v>1377.375</v>
          </cell>
          <cell r="I95">
            <v>1678.6125</v>
          </cell>
          <cell r="J95">
            <v>1066.2750000000001</v>
          </cell>
          <cell r="K95"/>
        </row>
      </sheetData>
      <sheetData sheetId="2">
        <row r="12">
          <cell r="B12">
            <v>0</v>
          </cell>
          <cell r="C12">
            <v>0</v>
          </cell>
          <cell r="D12">
            <v>0</v>
          </cell>
          <cell r="E12">
            <v>1845</v>
          </cell>
          <cell r="F12">
            <v>0</v>
          </cell>
          <cell r="G12">
            <v>0</v>
          </cell>
          <cell r="H12">
            <v>0</v>
          </cell>
          <cell r="I12">
            <v>5658</v>
          </cell>
          <cell r="J12">
            <v>0</v>
          </cell>
        </row>
        <row r="13">
          <cell r="B13">
            <v>0</v>
          </cell>
          <cell r="C13">
            <v>0</v>
          </cell>
          <cell r="D13">
            <v>0</v>
          </cell>
          <cell r="E13">
            <v>35764</v>
          </cell>
          <cell r="F13">
            <v>0</v>
          </cell>
          <cell r="G13">
            <v>0</v>
          </cell>
          <cell r="H13">
            <v>0</v>
          </cell>
          <cell r="I13">
            <v>251214</v>
          </cell>
          <cell r="J13">
            <v>0</v>
          </cell>
        </row>
        <row r="17">
          <cell r="B17">
            <v>0</v>
          </cell>
          <cell r="C17">
            <v>825</v>
          </cell>
          <cell r="D17">
            <v>615</v>
          </cell>
          <cell r="F17">
            <v>339</v>
          </cell>
          <cell r="H17">
            <v>52</v>
          </cell>
          <cell r="J17">
            <v>14</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4444</v>
          </cell>
          <cell r="D22">
            <v>905</v>
          </cell>
          <cell r="F22">
            <v>309</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31786</v>
          </cell>
          <cell r="D30">
            <v>3758</v>
          </cell>
          <cell r="F30">
            <v>183</v>
          </cell>
          <cell r="H30">
            <v>35</v>
          </cell>
          <cell r="J30">
            <v>2</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248755</v>
          </cell>
          <cell r="D35">
            <v>2305</v>
          </cell>
          <cell r="F35">
            <v>139</v>
          </cell>
          <cell r="H35">
            <v>15</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v>
          </cell>
          <cell r="D43">
            <v>2</v>
          </cell>
          <cell r="E43">
            <v>136</v>
          </cell>
          <cell r="F43">
            <v>1345</v>
          </cell>
          <cell r="G43">
            <v>1156</v>
          </cell>
          <cell r="H43">
            <v>702</v>
          </cell>
          <cell r="I43">
            <v>3025</v>
          </cell>
          <cell r="J43">
            <v>1135</v>
          </cell>
        </row>
        <row r="44">
          <cell r="B44">
            <v>0</v>
          </cell>
          <cell r="C44">
            <v>497</v>
          </cell>
          <cell r="D44">
            <v>20</v>
          </cell>
          <cell r="E44">
            <v>1272</v>
          </cell>
          <cell r="F44">
            <v>35223</v>
          </cell>
          <cell r="G44">
            <v>76106</v>
          </cell>
          <cell r="H44">
            <v>46477</v>
          </cell>
          <cell r="I44">
            <v>79038</v>
          </cell>
          <cell r="J44">
            <v>48345</v>
          </cell>
        </row>
        <row r="49">
          <cell r="E49">
            <v>1</v>
          </cell>
          <cell r="I49">
            <v>6</v>
          </cell>
        </row>
        <row r="50">
          <cell r="E50">
            <v>0</v>
          </cell>
          <cell r="I50">
            <v>0</v>
          </cell>
        </row>
        <row r="51">
          <cell r="E51">
            <v>74</v>
          </cell>
          <cell r="I51">
            <v>287</v>
          </cell>
        </row>
        <row r="52">
          <cell r="E52">
            <v>0</v>
          </cell>
          <cell r="I52">
            <v>12</v>
          </cell>
        </row>
        <row r="53">
          <cell r="E53">
            <v>42</v>
          </cell>
          <cell r="I53">
            <v>1030</v>
          </cell>
        </row>
        <row r="54">
          <cell r="E54">
            <v>0</v>
          </cell>
          <cell r="I54">
            <v>0</v>
          </cell>
        </row>
        <row r="55">
          <cell r="E55">
            <v>23</v>
          </cell>
          <cell r="I55">
            <v>82</v>
          </cell>
        </row>
        <row r="56">
          <cell r="E56">
            <v>30</v>
          </cell>
          <cell r="I56">
            <v>4355</v>
          </cell>
        </row>
        <row r="57">
          <cell r="G57">
            <v>0</v>
          </cell>
        </row>
        <row r="64">
          <cell r="D64">
            <v>0</v>
          </cell>
        </row>
        <row r="78">
          <cell r="B78">
            <v>0</v>
          </cell>
          <cell r="C78">
            <v>0</v>
          </cell>
          <cell r="D78">
            <v>0</v>
          </cell>
          <cell r="E78">
            <v>629.93409090909086</v>
          </cell>
          <cell r="F78">
            <v>0</v>
          </cell>
          <cell r="G78">
            <v>0</v>
          </cell>
          <cell r="H78">
            <v>0</v>
          </cell>
          <cell r="I78">
            <v>4424.7920454545456</v>
          </cell>
          <cell r="J78">
            <v>0</v>
          </cell>
        </row>
        <row r="82">
          <cell r="B82">
            <v>0</v>
          </cell>
          <cell r="C82">
            <v>559.8670454545454</v>
          </cell>
          <cell r="D82">
            <v>66.19204545454545</v>
          </cell>
          <cell r="F82">
            <v>3.2232954545454544</v>
          </cell>
          <cell r="H82">
            <v>0.61647727272727271</v>
          </cell>
          <cell r="J82">
            <v>3.5227272727272725E-2</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4381.480113636364</v>
          </cell>
          <cell r="D87">
            <v>40.59943181818182</v>
          </cell>
          <cell r="F87">
            <v>2.4482954545454545</v>
          </cell>
          <cell r="H87">
            <v>0.26420454545454547</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8.7539772727272727</v>
          </cell>
          <cell r="D95">
            <v>0.35227272727272729</v>
          </cell>
          <cell r="E95">
            <v>22.404545454545456</v>
          </cell>
          <cell r="F95">
            <v>620.40511363636358</v>
          </cell>
          <cell r="G95">
            <v>1340.5034090909091</v>
          </cell>
          <cell r="H95">
            <v>818.6289772727273</v>
          </cell>
          <cell r="I95">
            <v>1392.1465909090909</v>
          </cell>
          <cell r="J95">
            <v>851.53125</v>
          </cell>
          <cell r="K95"/>
        </row>
      </sheetData>
      <sheetData sheetId="3">
        <row r="12">
          <cell r="B12">
            <v>0</v>
          </cell>
          <cell r="C12">
            <v>0</v>
          </cell>
          <cell r="D12">
            <v>0</v>
          </cell>
          <cell r="E12">
            <v>1602</v>
          </cell>
          <cell r="F12">
            <v>0</v>
          </cell>
          <cell r="G12">
            <v>0</v>
          </cell>
          <cell r="H12">
            <v>0</v>
          </cell>
          <cell r="I12">
            <v>2223</v>
          </cell>
          <cell r="J12">
            <v>0</v>
          </cell>
        </row>
        <row r="13">
          <cell r="B13">
            <v>0</v>
          </cell>
          <cell r="C13">
            <v>0</v>
          </cell>
          <cell r="D13">
            <v>0</v>
          </cell>
          <cell r="E13">
            <v>39052</v>
          </cell>
          <cell r="F13">
            <v>0</v>
          </cell>
          <cell r="G13">
            <v>0</v>
          </cell>
          <cell r="H13">
            <v>0</v>
          </cell>
          <cell r="I13">
            <v>119825</v>
          </cell>
          <cell r="J13">
            <v>0</v>
          </cell>
        </row>
        <row r="17">
          <cell r="B17">
            <v>0</v>
          </cell>
          <cell r="C17">
            <v>682</v>
          </cell>
          <cell r="D17">
            <v>498</v>
          </cell>
          <cell r="F17">
            <v>364</v>
          </cell>
          <cell r="H17">
            <v>56</v>
          </cell>
          <cell r="J17">
            <v>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1398</v>
          </cell>
          <cell r="D22">
            <v>772</v>
          </cell>
          <cell r="F22">
            <v>53</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34868</v>
          </cell>
          <cell r="D30">
            <v>4050</v>
          </cell>
          <cell r="F30">
            <v>112</v>
          </cell>
          <cell r="H30">
            <v>18</v>
          </cell>
          <cell r="J30">
            <v>4</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119078</v>
          </cell>
          <cell r="D35">
            <v>701</v>
          </cell>
          <cell r="F35">
            <v>46</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19</v>
          </cell>
          <cell r="C43">
            <v>1</v>
          </cell>
          <cell r="D43">
            <v>2</v>
          </cell>
          <cell r="E43">
            <v>137</v>
          </cell>
          <cell r="F43">
            <v>825</v>
          </cell>
          <cell r="G43">
            <v>523</v>
          </cell>
          <cell r="H43">
            <v>557</v>
          </cell>
          <cell r="I43">
            <v>1140</v>
          </cell>
          <cell r="J43">
            <v>621</v>
          </cell>
        </row>
        <row r="44">
          <cell r="B44">
            <v>262</v>
          </cell>
          <cell r="C44">
            <v>6</v>
          </cell>
          <cell r="D44">
            <v>19</v>
          </cell>
          <cell r="E44">
            <v>1615</v>
          </cell>
          <cell r="F44">
            <v>19262</v>
          </cell>
          <cell r="G44">
            <v>32426</v>
          </cell>
          <cell r="H44">
            <v>33911</v>
          </cell>
          <cell r="I44">
            <v>43143</v>
          </cell>
          <cell r="J44">
            <v>28233</v>
          </cell>
        </row>
        <row r="49">
          <cell r="E49">
            <v>3</v>
          </cell>
          <cell r="I49">
            <v>11</v>
          </cell>
        </row>
        <row r="50">
          <cell r="E50">
            <v>6</v>
          </cell>
          <cell r="I50">
            <v>56</v>
          </cell>
        </row>
        <row r="51">
          <cell r="E51">
            <v>16</v>
          </cell>
          <cell r="I51">
            <v>131</v>
          </cell>
        </row>
        <row r="52">
          <cell r="E52">
            <v>0</v>
          </cell>
          <cell r="I52">
            <v>5</v>
          </cell>
        </row>
        <row r="53">
          <cell r="E53">
            <v>26</v>
          </cell>
          <cell r="I53">
            <v>536</v>
          </cell>
        </row>
        <row r="54">
          <cell r="E54">
            <v>9</v>
          </cell>
          <cell r="I54">
            <v>279</v>
          </cell>
        </row>
        <row r="55">
          <cell r="E55">
            <v>1</v>
          </cell>
          <cell r="I55">
            <v>11</v>
          </cell>
        </row>
        <row r="56">
          <cell r="E56">
            <v>0</v>
          </cell>
          <cell r="I56">
            <v>15</v>
          </cell>
        </row>
        <row r="57">
          <cell r="G57">
            <v>109</v>
          </cell>
        </row>
        <row r="64">
          <cell r="D64">
            <v>0</v>
          </cell>
        </row>
        <row r="78">
          <cell r="B78">
            <v>0</v>
          </cell>
          <cell r="C78">
            <v>0</v>
          </cell>
          <cell r="D78">
            <v>0</v>
          </cell>
          <cell r="E78">
            <v>554.71590909090912</v>
          </cell>
          <cell r="F78">
            <v>0</v>
          </cell>
          <cell r="G78">
            <v>0</v>
          </cell>
          <cell r="H78">
            <v>0</v>
          </cell>
          <cell r="I78">
            <v>1702.059659090909</v>
          </cell>
          <cell r="J78">
            <v>0</v>
          </cell>
        </row>
        <row r="82">
          <cell r="B82">
            <v>0</v>
          </cell>
          <cell r="C82">
            <v>495.28409090909093</v>
          </cell>
          <cell r="D82">
            <v>57.528409090909093</v>
          </cell>
          <cell r="F82">
            <v>1.5909090909090908</v>
          </cell>
          <cell r="H82">
            <v>0.25568181818181818</v>
          </cell>
          <cell r="J82">
            <v>5.6818181818181816E-2</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1691.4488636363637</v>
          </cell>
          <cell r="D87">
            <v>9.9573863636363633</v>
          </cell>
          <cell r="F87">
            <v>0.65340909090909094</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3.7215909090909092</v>
          </cell>
          <cell r="C95">
            <v>8.5227272727272721E-2</v>
          </cell>
          <cell r="D95">
            <v>0.26988636363636365</v>
          </cell>
          <cell r="E95">
            <v>22.94034090909091</v>
          </cell>
          <cell r="F95">
            <v>273.60795454545456</v>
          </cell>
          <cell r="G95">
            <v>460.59659090909093</v>
          </cell>
          <cell r="H95">
            <v>481.69034090909093</v>
          </cell>
          <cell r="I95">
            <v>612.8267045454545</v>
          </cell>
          <cell r="J95">
            <v>401.03693181818181</v>
          </cell>
          <cell r="K95"/>
        </row>
      </sheetData>
      <sheetData sheetId="4">
        <row r="12">
          <cell r="B12">
            <v>0</v>
          </cell>
          <cell r="C12">
            <v>0</v>
          </cell>
          <cell r="D12">
            <v>3</v>
          </cell>
          <cell r="E12">
            <v>441</v>
          </cell>
          <cell r="F12">
            <v>0</v>
          </cell>
          <cell r="G12">
            <v>0</v>
          </cell>
          <cell r="H12">
            <v>0</v>
          </cell>
          <cell r="I12">
            <v>1591</v>
          </cell>
          <cell r="J12">
            <v>0</v>
          </cell>
        </row>
        <row r="13">
          <cell r="B13">
            <v>0</v>
          </cell>
          <cell r="C13">
            <v>0</v>
          </cell>
          <cell r="D13">
            <v>0</v>
          </cell>
          <cell r="E13">
            <v>8985</v>
          </cell>
          <cell r="F13">
            <v>0</v>
          </cell>
          <cell r="G13">
            <v>190</v>
          </cell>
          <cell r="H13">
            <v>0</v>
          </cell>
          <cell r="I13">
            <v>79602</v>
          </cell>
          <cell r="J13">
            <v>0</v>
          </cell>
        </row>
        <row r="17">
          <cell r="B17">
            <v>0</v>
          </cell>
          <cell r="C17">
            <v>200</v>
          </cell>
          <cell r="D17">
            <v>136</v>
          </cell>
          <cell r="F17">
            <v>90</v>
          </cell>
          <cell r="H17">
            <v>16</v>
          </cell>
          <cell r="J17">
            <v>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1217</v>
          </cell>
          <cell r="D22">
            <v>365</v>
          </cell>
          <cell r="F22">
            <v>9</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8887</v>
          </cell>
          <cell r="D30">
            <v>84</v>
          </cell>
          <cell r="F30">
            <v>13</v>
          </cell>
          <cell r="H30">
            <v>1</v>
          </cell>
          <cell r="J30">
            <v>0</v>
          </cell>
        </row>
        <row r="31">
          <cell r="B31">
            <v>0</v>
          </cell>
          <cell r="C31">
            <v>0</v>
          </cell>
          <cell r="D31">
            <v>0</v>
          </cell>
          <cell r="F31">
            <v>0</v>
          </cell>
          <cell r="H31">
            <v>0</v>
          </cell>
          <cell r="J31">
            <v>0</v>
          </cell>
        </row>
        <row r="32">
          <cell r="B32">
            <v>0</v>
          </cell>
          <cell r="C32">
            <v>190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76949</v>
          </cell>
          <cell r="D35">
            <v>2462</v>
          </cell>
          <cell r="F35">
            <v>188</v>
          </cell>
          <cell r="H35">
            <v>3</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1</v>
          </cell>
          <cell r="D43">
            <v>0</v>
          </cell>
          <cell r="E43">
            <v>6</v>
          </cell>
          <cell r="F43">
            <v>362</v>
          </cell>
          <cell r="G43">
            <v>116</v>
          </cell>
          <cell r="H43">
            <v>315</v>
          </cell>
          <cell r="I43">
            <v>845</v>
          </cell>
          <cell r="J43">
            <v>390</v>
          </cell>
        </row>
        <row r="44">
          <cell r="B44">
            <v>0</v>
          </cell>
          <cell r="C44">
            <v>27</v>
          </cell>
          <cell r="D44">
            <v>7</v>
          </cell>
          <cell r="E44">
            <v>124</v>
          </cell>
          <cell r="F44">
            <v>7474</v>
          </cell>
          <cell r="G44">
            <v>9013</v>
          </cell>
          <cell r="H44">
            <v>16896</v>
          </cell>
          <cell r="I44">
            <v>34697</v>
          </cell>
          <cell r="J44">
            <v>20539</v>
          </cell>
        </row>
        <row r="49">
          <cell r="E49">
            <v>0</v>
          </cell>
          <cell r="I49">
            <v>4</v>
          </cell>
        </row>
        <row r="50">
          <cell r="E50">
            <v>3</v>
          </cell>
          <cell r="I50">
            <v>31</v>
          </cell>
        </row>
        <row r="51">
          <cell r="E51">
            <v>21</v>
          </cell>
          <cell r="I51">
            <v>112</v>
          </cell>
        </row>
        <row r="52">
          <cell r="E52">
            <v>0</v>
          </cell>
          <cell r="I52">
            <v>16</v>
          </cell>
        </row>
        <row r="53">
          <cell r="E53">
            <v>9</v>
          </cell>
          <cell r="I53">
            <v>53</v>
          </cell>
        </row>
        <row r="54">
          <cell r="E54">
            <v>3</v>
          </cell>
          <cell r="I54">
            <v>34</v>
          </cell>
        </row>
        <row r="55">
          <cell r="E55">
            <v>0</v>
          </cell>
          <cell r="I55">
            <v>0</v>
          </cell>
        </row>
        <row r="56">
          <cell r="E56">
            <v>0</v>
          </cell>
          <cell r="I56">
            <v>0</v>
          </cell>
        </row>
        <row r="57">
          <cell r="G57">
            <v>80</v>
          </cell>
        </row>
        <row r="64">
          <cell r="D64">
            <v>0</v>
          </cell>
        </row>
        <row r="78">
          <cell r="B78">
            <v>0</v>
          </cell>
          <cell r="C78">
            <v>0</v>
          </cell>
          <cell r="D78">
            <v>0</v>
          </cell>
          <cell r="E78">
            <v>131.03125</v>
          </cell>
          <cell r="F78">
            <v>0</v>
          </cell>
          <cell r="G78">
            <v>2.7708333333333335</v>
          </cell>
          <cell r="H78">
            <v>0</v>
          </cell>
          <cell r="I78">
            <v>1160.8625</v>
          </cell>
          <cell r="J78">
            <v>0</v>
          </cell>
        </row>
        <row r="82">
          <cell r="B82">
            <v>0</v>
          </cell>
          <cell r="C82">
            <v>129.60208333333333</v>
          </cell>
          <cell r="D82">
            <v>1.2250000000000001</v>
          </cell>
          <cell r="F82">
            <v>0.18958333333333333</v>
          </cell>
          <cell r="H82">
            <v>1.4583333333333334E-2</v>
          </cell>
          <cell r="J82">
            <v>0</v>
          </cell>
        </row>
        <row r="83">
          <cell r="B83">
            <v>0</v>
          </cell>
          <cell r="C83">
            <v>0</v>
          </cell>
          <cell r="D83">
            <v>0</v>
          </cell>
          <cell r="F83">
            <v>0</v>
          </cell>
          <cell r="H83">
            <v>0</v>
          </cell>
          <cell r="J83">
            <v>0</v>
          </cell>
        </row>
        <row r="84">
          <cell r="B84">
            <v>0</v>
          </cell>
          <cell r="C84">
            <v>2.7708333333333335</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1122.1729166666667</v>
          </cell>
          <cell r="D87">
            <v>35.904166666666669</v>
          </cell>
          <cell r="F87">
            <v>2.7416666666666667</v>
          </cell>
          <cell r="H87">
            <v>4.3749999999999997E-2</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0.39374999999999999</v>
          </cell>
          <cell r="D95">
            <v>0.10208333333333333</v>
          </cell>
          <cell r="E95">
            <v>1.8083333333333333</v>
          </cell>
          <cell r="F95">
            <v>108.99583333333334</v>
          </cell>
          <cell r="G95">
            <v>131.43958333333333</v>
          </cell>
          <cell r="H95">
            <v>246.4</v>
          </cell>
          <cell r="I95">
            <v>505.99791666666664</v>
          </cell>
          <cell r="J95">
            <v>299.52708333333334</v>
          </cell>
          <cell r="K95"/>
        </row>
      </sheetData>
      <sheetData sheetId="5">
        <row r="12">
          <cell r="B12"/>
          <cell r="C12">
            <v>0</v>
          </cell>
          <cell r="D12">
            <v>0</v>
          </cell>
          <cell r="E12">
            <v>116.88</v>
          </cell>
          <cell r="F12">
            <v>0</v>
          </cell>
          <cell r="G12">
            <v>0</v>
          </cell>
          <cell r="H12">
            <v>0</v>
          </cell>
          <cell r="I12">
            <v>488.05</v>
          </cell>
          <cell r="J12">
            <v>0</v>
          </cell>
        </row>
        <row r="13">
          <cell r="B13">
            <v>0</v>
          </cell>
          <cell r="C13">
            <v>0</v>
          </cell>
          <cell r="D13">
            <v>0</v>
          </cell>
          <cell r="E13">
            <v>1399</v>
          </cell>
          <cell r="F13">
            <v>0</v>
          </cell>
          <cell r="G13">
            <v>0</v>
          </cell>
          <cell r="H13">
            <v>0</v>
          </cell>
          <cell r="I13">
            <v>13146</v>
          </cell>
          <cell r="J13">
            <v>0</v>
          </cell>
        </row>
        <row r="17">
          <cell r="B17">
            <v>0</v>
          </cell>
          <cell r="C17">
            <v>43.88</v>
          </cell>
          <cell r="D17">
            <v>48</v>
          </cell>
          <cell r="F17">
            <v>25</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357.54</v>
          </cell>
          <cell r="D22">
            <v>122.51</v>
          </cell>
          <cell r="F22">
            <v>8</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1374</v>
          </cell>
          <cell r="D30">
            <v>21</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12956</v>
          </cell>
          <cell r="D35">
            <v>175</v>
          </cell>
          <cell r="F35">
            <v>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55</v>
          </cell>
          <cell r="G43">
            <v>16</v>
          </cell>
          <cell r="H43">
            <v>40</v>
          </cell>
          <cell r="I43">
            <v>339</v>
          </cell>
          <cell r="J43">
            <v>154.93</v>
          </cell>
        </row>
        <row r="44">
          <cell r="B44">
            <v>0</v>
          </cell>
          <cell r="C44">
            <v>0</v>
          </cell>
          <cell r="D44">
            <v>0</v>
          </cell>
          <cell r="E44">
            <v>0</v>
          </cell>
          <cell r="F44">
            <v>2033</v>
          </cell>
          <cell r="G44">
            <v>1170</v>
          </cell>
          <cell r="H44">
            <v>1480</v>
          </cell>
          <cell r="I44">
            <v>6483</v>
          </cell>
          <cell r="J44">
            <v>3379</v>
          </cell>
        </row>
        <row r="49">
          <cell r="E49">
            <v>0</v>
          </cell>
          <cell r="I49">
            <v>0</v>
          </cell>
        </row>
        <row r="50">
          <cell r="E50">
            <v>0</v>
          </cell>
          <cell r="I50">
            <v>3</v>
          </cell>
        </row>
        <row r="51">
          <cell r="E51">
            <v>4</v>
          </cell>
          <cell r="I51">
            <v>33</v>
          </cell>
        </row>
        <row r="52">
          <cell r="E52">
            <v>0</v>
          </cell>
          <cell r="I52">
            <v>10</v>
          </cell>
        </row>
        <row r="53">
          <cell r="E53">
            <v>0</v>
          </cell>
          <cell r="I53">
            <v>2</v>
          </cell>
        </row>
        <row r="54">
          <cell r="E54">
            <v>0</v>
          </cell>
          <cell r="I54">
            <v>4</v>
          </cell>
        </row>
        <row r="55">
          <cell r="E55">
            <v>0</v>
          </cell>
          <cell r="I55">
            <v>0</v>
          </cell>
        </row>
        <row r="56">
          <cell r="E56">
            <v>0</v>
          </cell>
          <cell r="I56">
            <v>0</v>
          </cell>
        </row>
        <row r="57">
          <cell r="G57">
            <v>0</v>
          </cell>
        </row>
        <row r="64">
          <cell r="D64">
            <v>0</v>
          </cell>
        </row>
        <row r="78">
          <cell r="B78">
            <v>0</v>
          </cell>
          <cell r="C78">
            <v>0</v>
          </cell>
          <cell r="D78">
            <v>0</v>
          </cell>
          <cell r="E78">
            <v>36.034848484848482</v>
          </cell>
          <cell r="F78">
            <v>0</v>
          </cell>
          <cell r="G78">
            <v>0</v>
          </cell>
          <cell r="H78">
            <v>0</v>
          </cell>
          <cell r="I78">
            <v>338.60909090909092</v>
          </cell>
          <cell r="J78">
            <v>0</v>
          </cell>
        </row>
        <row r="82">
          <cell r="B82">
            <v>0</v>
          </cell>
          <cell r="C82">
            <v>35.390909090909091</v>
          </cell>
          <cell r="D82">
            <v>0.54090909090909089</v>
          </cell>
          <cell r="F82">
            <v>0.10303030303030303</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333.71515151515149</v>
          </cell>
          <cell r="D87">
            <v>4.5075757575757578</v>
          </cell>
          <cell r="F87">
            <v>0.38636363636363635</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52.365151515151517</v>
          </cell>
          <cell r="G95">
            <v>30.136363636363637</v>
          </cell>
          <cell r="H95">
            <v>38.121212121212125</v>
          </cell>
          <cell r="I95">
            <v>166.98636363636365</v>
          </cell>
          <cell r="J95">
            <v>87.034848484848482</v>
          </cell>
          <cell r="K95"/>
        </row>
      </sheetData>
      <sheetData sheetId="6">
        <row r="12">
          <cell r="B12">
            <v>0</v>
          </cell>
          <cell r="C12">
            <v>0</v>
          </cell>
          <cell r="D12">
            <v>0</v>
          </cell>
          <cell r="E12">
            <v>90</v>
          </cell>
          <cell r="F12">
            <v>0</v>
          </cell>
          <cell r="G12">
            <v>0</v>
          </cell>
          <cell r="H12">
            <v>0</v>
          </cell>
          <cell r="I12">
            <v>192</v>
          </cell>
          <cell r="J12">
            <v>0</v>
          </cell>
          <cell r="K12"/>
        </row>
        <row r="13">
          <cell r="B13">
            <v>0</v>
          </cell>
          <cell r="C13">
            <v>0</v>
          </cell>
          <cell r="D13">
            <v>46</v>
          </cell>
          <cell r="E13">
            <v>1636</v>
          </cell>
          <cell r="F13">
            <v>0</v>
          </cell>
          <cell r="G13">
            <v>8</v>
          </cell>
          <cell r="H13">
            <v>0</v>
          </cell>
          <cell r="I13">
            <v>8367</v>
          </cell>
          <cell r="J13">
            <v>0</v>
          </cell>
          <cell r="K13"/>
        </row>
        <row r="17">
          <cell r="B17">
            <v>0</v>
          </cell>
          <cell r="C17">
            <v>38</v>
          </cell>
          <cell r="D17">
            <v>27</v>
          </cell>
          <cell r="E17"/>
          <cell r="F17">
            <v>13</v>
          </cell>
          <cell r="G17"/>
          <cell r="H17">
            <v>12</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136</v>
          </cell>
          <cell r="D22">
            <v>45</v>
          </cell>
          <cell r="E22"/>
          <cell r="F22">
            <v>10</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1625</v>
          </cell>
          <cell r="D30">
            <v>51</v>
          </cell>
          <cell r="E30"/>
          <cell r="F30">
            <v>3</v>
          </cell>
          <cell r="G30"/>
          <cell r="H30">
            <v>3</v>
          </cell>
          <cell r="I30"/>
          <cell r="J30">
            <v>0</v>
          </cell>
          <cell r="K30"/>
        </row>
        <row r="31">
          <cell r="B31">
            <v>0</v>
          </cell>
          <cell r="C31">
            <v>0</v>
          </cell>
          <cell r="D31">
            <v>0</v>
          </cell>
          <cell r="E31"/>
          <cell r="F31">
            <v>0</v>
          </cell>
          <cell r="G31"/>
          <cell r="H31">
            <v>0</v>
          </cell>
          <cell r="I31"/>
          <cell r="J31">
            <v>0</v>
          </cell>
          <cell r="K31"/>
        </row>
        <row r="32">
          <cell r="B32">
            <v>0</v>
          </cell>
          <cell r="C32">
            <v>8</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8229</v>
          </cell>
          <cell r="D35">
            <v>136</v>
          </cell>
          <cell r="E35"/>
          <cell r="F35">
            <v>2</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15</v>
          </cell>
          <cell r="F43">
            <v>51</v>
          </cell>
          <cell r="G43">
            <v>33</v>
          </cell>
          <cell r="H43">
            <v>22</v>
          </cell>
          <cell r="I43">
            <v>142</v>
          </cell>
          <cell r="J43">
            <v>19</v>
          </cell>
        </row>
        <row r="44">
          <cell r="B44">
            <v>0</v>
          </cell>
          <cell r="C44">
            <v>19</v>
          </cell>
          <cell r="D44">
            <v>2</v>
          </cell>
          <cell r="E44">
            <v>17</v>
          </cell>
          <cell r="F44">
            <v>1684</v>
          </cell>
          <cell r="G44">
            <v>2657</v>
          </cell>
          <cell r="H44">
            <v>1933</v>
          </cell>
          <cell r="I44">
            <v>2667</v>
          </cell>
          <cell r="J44">
            <v>1078</v>
          </cell>
        </row>
        <row r="49">
          <cell r="E49">
            <v>0</v>
          </cell>
          <cell r="F49"/>
          <cell r="I49">
            <v>5</v>
          </cell>
          <cell r="J49"/>
        </row>
        <row r="50">
          <cell r="E50">
            <v>1</v>
          </cell>
          <cell r="F50"/>
          <cell r="I50">
            <v>19</v>
          </cell>
          <cell r="J50"/>
        </row>
        <row r="51">
          <cell r="E51">
            <v>2</v>
          </cell>
          <cell r="F51"/>
          <cell r="I51">
            <v>23</v>
          </cell>
          <cell r="J51"/>
        </row>
        <row r="52">
          <cell r="E52">
            <v>0</v>
          </cell>
          <cell r="F52"/>
          <cell r="I52">
            <v>1</v>
          </cell>
          <cell r="J52"/>
        </row>
        <row r="53">
          <cell r="E53">
            <v>0</v>
          </cell>
          <cell r="F53"/>
          <cell r="I53">
            <v>2</v>
          </cell>
          <cell r="J53"/>
        </row>
        <row r="54">
          <cell r="E54">
            <v>0</v>
          </cell>
          <cell r="F54"/>
          <cell r="I54">
            <v>0</v>
          </cell>
          <cell r="J54"/>
        </row>
        <row r="55">
          <cell r="E55">
            <v>0</v>
          </cell>
          <cell r="F55"/>
          <cell r="I55">
            <v>0</v>
          </cell>
          <cell r="J55"/>
        </row>
        <row r="56">
          <cell r="E56">
            <v>0</v>
          </cell>
          <cell r="F56"/>
          <cell r="I56">
            <v>0</v>
          </cell>
          <cell r="J56"/>
        </row>
        <row r="57">
          <cell r="G57">
            <v>0</v>
          </cell>
          <cell r="H57"/>
          <cell r="I57"/>
          <cell r="J57"/>
          <cell r="K57"/>
          <cell r="L57"/>
        </row>
        <row r="64">
          <cell r="D64">
            <v>0</v>
          </cell>
        </row>
        <row r="65">
          <cell r="D65"/>
        </row>
        <row r="78">
          <cell r="B78">
            <v>0</v>
          </cell>
          <cell r="C78">
            <v>0</v>
          </cell>
          <cell r="D78">
            <v>0.91477272727272729</v>
          </cell>
          <cell r="E78">
            <v>32.534090909090907</v>
          </cell>
          <cell r="F78">
            <v>0</v>
          </cell>
          <cell r="G78">
            <v>0.15909090909090909</v>
          </cell>
          <cell r="H78">
            <v>0</v>
          </cell>
          <cell r="I78">
            <v>166.38920454545453</v>
          </cell>
          <cell r="J78">
            <v>0</v>
          </cell>
          <cell r="K78"/>
        </row>
        <row r="82">
          <cell r="B82">
            <v>0</v>
          </cell>
          <cell r="C82">
            <v>32.315340909090907</v>
          </cell>
          <cell r="D82">
            <v>1.0142045454545454</v>
          </cell>
          <cell r="E82"/>
          <cell r="F82">
            <v>5.9659090909090912E-2</v>
          </cell>
          <cell r="G82"/>
          <cell r="H82">
            <v>5.9659090909090912E-2</v>
          </cell>
          <cell r="I82"/>
          <cell r="J82">
            <v>0</v>
          </cell>
          <cell r="K82"/>
        </row>
        <row r="83">
          <cell r="B83">
            <v>0</v>
          </cell>
          <cell r="C83">
            <v>0</v>
          </cell>
          <cell r="D83">
            <v>0</v>
          </cell>
          <cell r="E83"/>
          <cell r="F83">
            <v>0</v>
          </cell>
          <cell r="G83"/>
          <cell r="H83">
            <v>0</v>
          </cell>
          <cell r="I83"/>
          <cell r="J83">
            <v>0</v>
          </cell>
          <cell r="K83"/>
        </row>
        <row r="84">
          <cell r="B84">
            <v>0</v>
          </cell>
          <cell r="C84">
            <v>0.15909090909090909</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163.64488636363637</v>
          </cell>
          <cell r="D87">
            <v>2.7045454545454546</v>
          </cell>
          <cell r="E87"/>
          <cell r="F87">
            <v>3.9772727272727272E-2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0.37784090909090912</v>
          </cell>
          <cell r="D95">
            <v>3.9772727272727272E-2</v>
          </cell>
          <cell r="E95">
            <v>0.33806818181818182</v>
          </cell>
          <cell r="F95">
            <v>33.488636363636367</v>
          </cell>
          <cell r="G95">
            <v>52.83806818181818</v>
          </cell>
          <cell r="H95">
            <v>38.440340909090907</v>
          </cell>
          <cell r="I95">
            <v>53.03693181818182</v>
          </cell>
          <cell r="J95">
            <v>21.4375</v>
          </cell>
          <cell r="K95"/>
        </row>
      </sheetData>
      <sheetData sheetId="7">
        <row r="12">
          <cell r="B12">
            <v>0</v>
          </cell>
          <cell r="C12">
            <v>0</v>
          </cell>
          <cell r="D12">
            <v>0</v>
          </cell>
          <cell r="E12">
            <v>18</v>
          </cell>
          <cell r="F12">
            <v>0</v>
          </cell>
          <cell r="G12">
            <v>0</v>
          </cell>
          <cell r="H12">
            <v>0</v>
          </cell>
          <cell r="I12">
            <v>222</v>
          </cell>
          <cell r="J12">
            <v>0</v>
          </cell>
          <cell r="K12"/>
        </row>
        <row r="13">
          <cell r="B13">
            <v>0</v>
          </cell>
          <cell r="C13">
            <v>0</v>
          </cell>
          <cell r="D13">
            <v>0</v>
          </cell>
          <cell r="E13">
            <v>412</v>
          </cell>
          <cell r="F13">
            <v>0</v>
          </cell>
          <cell r="G13">
            <v>0</v>
          </cell>
          <cell r="H13">
            <v>0</v>
          </cell>
          <cell r="I13">
            <v>4220</v>
          </cell>
          <cell r="J13">
            <v>0</v>
          </cell>
          <cell r="K13"/>
        </row>
        <row r="17">
          <cell r="B17">
            <v>0</v>
          </cell>
          <cell r="C17">
            <v>11</v>
          </cell>
          <cell r="D17">
            <v>6</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147</v>
          </cell>
          <cell r="D22">
            <v>74</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409</v>
          </cell>
          <cell r="D30">
            <v>1</v>
          </cell>
          <cell r="E30"/>
          <cell r="F30">
            <v>2</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4175</v>
          </cell>
          <cell r="D35">
            <v>41</v>
          </cell>
          <cell r="E35"/>
          <cell r="F35">
            <v>4</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20</v>
          </cell>
          <cell r="G43">
            <v>12</v>
          </cell>
          <cell r="H43">
            <v>22</v>
          </cell>
          <cell r="I43">
            <v>99</v>
          </cell>
          <cell r="J43">
            <v>87</v>
          </cell>
        </row>
        <row r="44">
          <cell r="B44">
            <v>0</v>
          </cell>
          <cell r="C44">
            <v>0</v>
          </cell>
          <cell r="D44">
            <v>0</v>
          </cell>
          <cell r="E44">
            <v>0</v>
          </cell>
          <cell r="F44">
            <v>507</v>
          </cell>
          <cell r="G44">
            <v>690</v>
          </cell>
          <cell r="H44">
            <v>749</v>
          </cell>
          <cell r="I44">
            <v>1199</v>
          </cell>
          <cell r="J44">
            <v>1487</v>
          </cell>
        </row>
        <row r="49">
          <cell r="E49">
            <v>0</v>
          </cell>
          <cell r="F49"/>
          <cell r="I49">
            <v>0</v>
          </cell>
          <cell r="J49"/>
        </row>
        <row r="50">
          <cell r="E50">
            <v>0</v>
          </cell>
          <cell r="F50"/>
          <cell r="I50">
            <v>0</v>
          </cell>
          <cell r="J50"/>
        </row>
        <row r="51">
          <cell r="E51">
            <v>2</v>
          </cell>
          <cell r="F51"/>
          <cell r="I51">
            <v>3</v>
          </cell>
          <cell r="J51"/>
        </row>
        <row r="52">
          <cell r="E52">
            <v>0</v>
          </cell>
          <cell r="F52"/>
          <cell r="I52">
            <v>1</v>
          </cell>
          <cell r="J52"/>
        </row>
        <row r="53">
          <cell r="E53">
            <v>0</v>
          </cell>
          <cell r="F53"/>
          <cell r="I53">
            <v>2</v>
          </cell>
          <cell r="J53"/>
        </row>
        <row r="54">
          <cell r="E54">
            <v>0</v>
          </cell>
          <cell r="F54"/>
          <cell r="I54">
            <v>0</v>
          </cell>
          <cell r="J54"/>
        </row>
        <row r="55">
          <cell r="E55">
            <v>0</v>
          </cell>
          <cell r="F55"/>
          <cell r="I55">
            <v>0</v>
          </cell>
          <cell r="J55"/>
        </row>
        <row r="56">
          <cell r="E56">
            <v>0</v>
          </cell>
          <cell r="F56"/>
          <cell r="I56">
            <v>0</v>
          </cell>
          <cell r="J56"/>
        </row>
        <row r="57">
          <cell r="G57">
            <v>0</v>
          </cell>
          <cell r="H57"/>
          <cell r="I57"/>
          <cell r="J57"/>
          <cell r="K57"/>
          <cell r="L57"/>
        </row>
        <row r="64">
          <cell r="D64">
            <v>0</v>
          </cell>
        </row>
        <row r="65">
          <cell r="D65"/>
        </row>
        <row r="78">
          <cell r="B78">
            <v>0</v>
          </cell>
          <cell r="C78">
            <v>0</v>
          </cell>
          <cell r="D78">
            <v>0</v>
          </cell>
          <cell r="E78">
            <v>7.8030303030303028</v>
          </cell>
          <cell r="F78">
            <v>0</v>
          </cell>
          <cell r="G78">
            <v>0</v>
          </cell>
          <cell r="H78">
            <v>0</v>
          </cell>
          <cell r="I78">
            <v>79.924242424242422</v>
          </cell>
          <cell r="J78">
            <v>0</v>
          </cell>
          <cell r="K78"/>
        </row>
        <row r="82">
          <cell r="B82">
            <v>0</v>
          </cell>
          <cell r="C82">
            <v>7.7462121212121211</v>
          </cell>
          <cell r="D82">
            <v>1.893939393939394E-2</v>
          </cell>
          <cell r="E82"/>
          <cell r="F82">
            <v>3.787878787878788E-2</v>
          </cell>
          <cell r="G82"/>
          <cell r="H82">
            <v>0</v>
          </cell>
          <cell r="I82"/>
          <cell r="J82">
            <v>0</v>
          </cell>
          <cell r="K82"/>
        </row>
        <row r="83">
          <cell r="B83">
            <v>0</v>
          </cell>
          <cell r="C83">
            <v>0</v>
          </cell>
          <cell r="D83">
            <v>0</v>
          </cell>
          <cell r="E83"/>
          <cell r="F83">
            <v>0</v>
          </cell>
          <cell r="G83"/>
          <cell r="H83">
            <v>0</v>
          </cell>
          <cell r="I83"/>
          <cell r="J83">
            <v>0</v>
          </cell>
          <cell r="K83"/>
        </row>
        <row r="84">
          <cell r="B84">
            <v>0</v>
          </cell>
          <cell r="C84">
            <v>0</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79.071969696969703</v>
          </cell>
          <cell r="D87">
            <v>0.77651515151515149</v>
          </cell>
          <cell r="E87"/>
          <cell r="F87">
            <v>7.575757575757576E-2</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0</v>
          </cell>
          <cell r="C95">
            <v>0</v>
          </cell>
          <cell r="D95">
            <v>0</v>
          </cell>
          <cell r="E95">
            <v>0</v>
          </cell>
          <cell r="F95">
            <v>9.6022727272727266</v>
          </cell>
          <cell r="G95">
            <v>13.068181818181818</v>
          </cell>
          <cell r="H95">
            <v>14.185606060606061</v>
          </cell>
          <cell r="I95">
            <v>22.708333333333332</v>
          </cell>
          <cell r="J95">
            <v>28.162878787878789</v>
          </cell>
          <cell r="K95"/>
        </row>
      </sheetData>
      <sheetData sheetId="8">
        <row r="12">
          <cell r="B12">
            <v>0</v>
          </cell>
          <cell r="C12">
            <v>0</v>
          </cell>
          <cell r="D12">
            <v>0</v>
          </cell>
          <cell r="E12">
            <v>44</v>
          </cell>
          <cell r="F12">
            <v>0</v>
          </cell>
          <cell r="G12">
            <v>0</v>
          </cell>
          <cell r="H12">
            <v>0</v>
          </cell>
          <cell r="I12">
            <v>145</v>
          </cell>
          <cell r="J12">
            <v>0</v>
          </cell>
        </row>
        <row r="13">
          <cell r="B13">
            <v>0</v>
          </cell>
          <cell r="C13">
            <v>0</v>
          </cell>
          <cell r="D13">
            <v>0</v>
          </cell>
          <cell r="E13">
            <v>1413</v>
          </cell>
          <cell r="F13">
            <v>0</v>
          </cell>
          <cell r="G13">
            <v>0</v>
          </cell>
          <cell r="H13">
            <v>0</v>
          </cell>
          <cell r="I13">
            <v>5477</v>
          </cell>
          <cell r="J13">
            <v>0</v>
          </cell>
        </row>
        <row r="17">
          <cell r="B17">
            <v>0</v>
          </cell>
          <cell r="C17">
            <v>27</v>
          </cell>
          <cell r="D17">
            <v>12</v>
          </cell>
          <cell r="F17">
            <v>5</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125</v>
          </cell>
          <cell r="D22">
            <v>19</v>
          </cell>
          <cell r="F22">
            <v>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1397</v>
          </cell>
          <cell r="D30">
            <v>10</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5424</v>
          </cell>
          <cell r="D35">
            <v>56</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80</v>
          </cell>
          <cell r="C43">
            <v>0</v>
          </cell>
          <cell r="D43">
            <v>0</v>
          </cell>
          <cell r="E43">
            <v>0</v>
          </cell>
          <cell r="F43">
            <v>0</v>
          </cell>
          <cell r="G43">
            <v>0</v>
          </cell>
          <cell r="H43">
            <v>0</v>
          </cell>
          <cell r="I43">
            <v>43</v>
          </cell>
          <cell r="J43">
            <v>66</v>
          </cell>
        </row>
        <row r="44">
          <cell r="B44">
            <v>4275</v>
          </cell>
          <cell r="C44">
            <v>0</v>
          </cell>
          <cell r="D44">
            <v>0</v>
          </cell>
          <cell r="E44">
            <v>0</v>
          </cell>
          <cell r="F44">
            <v>0</v>
          </cell>
          <cell r="G44">
            <v>0</v>
          </cell>
          <cell r="H44">
            <v>0</v>
          </cell>
          <cell r="I44">
            <v>1088</v>
          </cell>
          <cell r="J44">
            <v>1527</v>
          </cell>
        </row>
        <row r="49">
          <cell r="E49">
            <v>0</v>
          </cell>
          <cell r="I49">
            <v>0</v>
          </cell>
        </row>
        <row r="50">
          <cell r="E50">
            <v>0</v>
          </cell>
          <cell r="I50">
            <v>0</v>
          </cell>
        </row>
        <row r="51">
          <cell r="E51">
            <v>0</v>
          </cell>
          <cell r="I51">
            <v>5</v>
          </cell>
        </row>
        <row r="52">
          <cell r="E52">
            <v>0</v>
          </cell>
          <cell r="I52">
            <v>0</v>
          </cell>
        </row>
        <row r="53">
          <cell r="E53">
            <v>3</v>
          </cell>
          <cell r="I53">
            <v>8</v>
          </cell>
        </row>
        <row r="54">
          <cell r="E54">
            <v>0</v>
          </cell>
          <cell r="I54">
            <v>1</v>
          </cell>
        </row>
        <row r="55">
          <cell r="E55">
            <v>0</v>
          </cell>
          <cell r="I55">
            <v>0</v>
          </cell>
        </row>
        <row r="56">
          <cell r="E56">
            <v>0</v>
          </cell>
          <cell r="I56">
            <v>12</v>
          </cell>
        </row>
        <row r="57">
          <cell r="G57">
            <v>0</v>
          </cell>
        </row>
        <row r="64">
          <cell r="D64">
            <v>0</v>
          </cell>
        </row>
        <row r="78">
          <cell r="B78">
            <v>0</v>
          </cell>
          <cell r="C78">
            <v>0</v>
          </cell>
          <cell r="D78">
            <v>0</v>
          </cell>
          <cell r="E78">
            <v>27.028977272727271</v>
          </cell>
          <cell r="F78">
            <v>0</v>
          </cell>
          <cell r="G78">
            <v>0</v>
          </cell>
          <cell r="H78">
            <v>0</v>
          </cell>
          <cell r="I78">
            <v>104.76837121212121</v>
          </cell>
          <cell r="J78">
            <v>0</v>
          </cell>
        </row>
        <row r="82">
          <cell r="B82">
            <v>0</v>
          </cell>
          <cell r="C82">
            <v>26.722916666666666</v>
          </cell>
          <cell r="D82">
            <v>0.19128787878787878</v>
          </cell>
          <cell r="F82">
            <v>1.9128787878787877E-2</v>
          </cell>
          <cell r="H82">
            <v>1.9128787878787877E-2</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103.75454545454545</v>
          </cell>
          <cell r="D87">
            <v>1.0712121212121213</v>
          </cell>
          <cell r="F87">
            <v>1.9128787878787877E-2</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81.775568181818187</v>
          </cell>
          <cell r="C95">
            <v>0</v>
          </cell>
          <cell r="D95">
            <v>0</v>
          </cell>
          <cell r="E95">
            <v>0</v>
          </cell>
          <cell r="F95">
            <v>0</v>
          </cell>
          <cell r="G95">
            <v>0</v>
          </cell>
          <cell r="H95">
            <v>0</v>
          </cell>
          <cell r="I95">
            <v>20.812121212121212</v>
          </cell>
          <cell r="J95">
            <v>29.209659090909092</v>
          </cell>
          <cell r="K95"/>
        </row>
      </sheetData>
      <sheetData sheetId="9">
        <row r="12">
          <cell r="B12">
            <v>0</v>
          </cell>
          <cell r="C12">
            <v>0</v>
          </cell>
          <cell r="D12">
            <v>0</v>
          </cell>
          <cell r="E12">
            <v>0</v>
          </cell>
          <cell r="F12">
            <v>0</v>
          </cell>
          <cell r="G12">
            <v>0</v>
          </cell>
          <cell r="H12">
            <v>0</v>
          </cell>
          <cell r="I12">
            <v>67</v>
          </cell>
          <cell r="J12">
            <v>0</v>
          </cell>
        </row>
        <row r="13">
          <cell r="B13">
            <v>0</v>
          </cell>
          <cell r="C13">
            <v>0</v>
          </cell>
          <cell r="D13">
            <v>0</v>
          </cell>
          <cell r="E13">
            <v>0</v>
          </cell>
          <cell r="F13">
            <v>0</v>
          </cell>
          <cell r="G13">
            <v>0</v>
          </cell>
          <cell r="H13">
            <v>0</v>
          </cell>
          <cell r="I13">
            <v>1350</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0</v>
          </cell>
          <cell r="D22">
            <v>46</v>
          </cell>
          <cell r="F22">
            <v>14</v>
          </cell>
          <cell r="H22">
            <v>7</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1350</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5</v>
          </cell>
        </row>
        <row r="44">
          <cell r="B44">
            <v>0</v>
          </cell>
          <cell r="C44">
            <v>0</v>
          </cell>
          <cell r="D44">
            <v>0</v>
          </cell>
          <cell r="E44">
            <v>0</v>
          </cell>
          <cell r="F44">
            <v>0</v>
          </cell>
          <cell r="G44">
            <v>0</v>
          </cell>
          <cell r="H44">
            <v>0</v>
          </cell>
          <cell r="I44">
            <v>1187</v>
          </cell>
          <cell r="J44">
            <v>163</v>
          </cell>
        </row>
        <row r="49">
          <cell r="E49">
            <v>0</v>
          </cell>
          <cell r="I49">
            <v>1</v>
          </cell>
        </row>
        <row r="50">
          <cell r="E50">
            <v>0</v>
          </cell>
          <cell r="I50">
            <v>1</v>
          </cell>
        </row>
        <row r="51">
          <cell r="E51">
            <v>0</v>
          </cell>
          <cell r="I51">
            <v>2</v>
          </cell>
        </row>
        <row r="52">
          <cell r="E52">
            <v>0</v>
          </cell>
          <cell r="I52">
            <v>0</v>
          </cell>
        </row>
        <row r="53">
          <cell r="E53">
            <v>0</v>
          </cell>
          <cell r="I53">
            <v>1</v>
          </cell>
        </row>
        <row r="54">
          <cell r="E54">
            <v>0</v>
          </cell>
          <cell r="I54">
            <v>0</v>
          </cell>
        </row>
        <row r="55">
          <cell r="E55">
            <v>0</v>
          </cell>
          <cell r="I55">
            <v>0</v>
          </cell>
        </row>
        <row r="56">
          <cell r="E56">
            <v>0</v>
          </cell>
          <cell r="I56">
            <v>9</v>
          </cell>
        </row>
        <row r="57">
          <cell r="G57">
            <v>0</v>
          </cell>
        </row>
        <row r="64">
          <cell r="D64">
            <v>0</v>
          </cell>
        </row>
        <row r="78">
          <cell r="B78">
            <v>0</v>
          </cell>
          <cell r="C78">
            <v>0</v>
          </cell>
          <cell r="D78">
            <v>0</v>
          </cell>
          <cell r="E78">
            <v>0</v>
          </cell>
          <cell r="F78">
            <v>0</v>
          </cell>
          <cell r="G78">
            <v>0</v>
          </cell>
          <cell r="H78">
            <v>0</v>
          </cell>
          <cell r="I78">
            <v>50.88068181818182</v>
          </cell>
          <cell r="J78">
            <v>0</v>
          </cell>
        </row>
        <row r="82">
          <cell r="B82">
            <v>0</v>
          </cell>
          <cell r="C82">
            <v>0</v>
          </cell>
          <cell r="D82">
            <v>0</v>
          </cell>
          <cell r="F82">
            <v>0</v>
          </cell>
          <cell r="H82">
            <v>0</v>
          </cell>
          <cell r="J82">
            <v>0</v>
          </cell>
        </row>
        <row r="83">
          <cell r="B83">
            <v>0</v>
          </cell>
          <cell r="C83">
            <v>0</v>
          </cell>
          <cell r="D83">
            <v>0</v>
          </cell>
          <cell r="F83">
            <v>0</v>
          </cell>
          <cell r="H83">
            <v>0</v>
          </cell>
          <cell r="J83">
            <v>0</v>
          </cell>
        </row>
        <row r="84">
          <cell r="B84">
            <v>0</v>
          </cell>
          <cell r="C84">
            <v>0</v>
          </cell>
          <cell r="D84">
            <v>0</v>
          </cell>
          <cell r="F84">
            <v>0</v>
          </cell>
          <cell r="H84">
            <v>0</v>
          </cell>
          <cell r="J84">
            <v>0</v>
          </cell>
        </row>
        <row r="85">
          <cell r="B85">
            <v>0</v>
          </cell>
          <cell r="C85">
            <v>0</v>
          </cell>
          <cell r="D85">
            <v>0</v>
          </cell>
          <cell r="F85">
            <v>0</v>
          </cell>
          <cell r="H85">
            <v>0</v>
          </cell>
          <cell r="J85">
            <v>0</v>
          </cell>
        </row>
        <row r="86">
          <cell r="B86">
            <v>0</v>
          </cell>
          <cell r="C86">
            <v>0</v>
          </cell>
          <cell r="D86">
            <v>0</v>
          </cell>
          <cell r="F86">
            <v>0</v>
          </cell>
          <cell r="H86">
            <v>0</v>
          </cell>
          <cell r="J86">
            <v>0</v>
          </cell>
        </row>
        <row r="87">
          <cell r="B87">
            <v>0</v>
          </cell>
          <cell r="C87">
            <v>50.88068181818182</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5">
          <cell r="B95">
            <v>0</v>
          </cell>
          <cell r="C95">
            <v>0</v>
          </cell>
          <cell r="D95">
            <v>0</v>
          </cell>
          <cell r="E95">
            <v>0</v>
          </cell>
          <cell r="F95">
            <v>0</v>
          </cell>
          <cell r="G95">
            <v>0</v>
          </cell>
          <cell r="H95">
            <v>0</v>
          </cell>
          <cell r="I95">
            <v>44.737310606060603</v>
          </cell>
          <cell r="J95">
            <v>6.1433712121212123</v>
          </cell>
          <cell r="K95"/>
        </row>
      </sheetData>
      <sheetData sheetId="10"/>
      <sheetData sheetId="11">
        <row r="12">
          <cell r="B12">
            <v>0</v>
          </cell>
          <cell r="C12">
            <v>0</v>
          </cell>
          <cell r="D12">
            <v>0</v>
          </cell>
          <cell r="E12">
            <v>1102</v>
          </cell>
          <cell r="F12">
            <v>0</v>
          </cell>
          <cell r="G12">
            <v>0</v>
          </cell>
          <cell r="H12">
            <v>0</v>
          </cell>
          <cell r="I12">
            <v>1296</v>
          </cell>
          <cell r="J12">
            <v>0</v>
          </cell>
          <cell r="K12"/>
        </row>
        <row r="13">
          <cell r="B13">
            <v>0</v>
          </cell>
          <cell r="C13">
            <v>0</v>
          </cell>
          <cell r="D13">
            <v>0</v>
          </cell>
          <cell r="E13">
            <v>40196</v>
          </cell>
          <cell r="F13">
            <v>0</v>
          </cell>
          <cell r="G13">
            <v>240</v>
          </cell>
          <cell r="H13">
            <v>0</v>
          </cell>
          <cell r="I13">
            <v>72674</v>
          </cell>
          <cell r="J13">
            <v>0</v>
          </cell>
          <cell r="K13"/>
        </row>
        <row r="17">
          <cell r="B17">
            <v>0</v>
          </cell>
          <cell r="C17">
            <v>512</v>
          </cell>
          <cell r="D17">
            <v>316</v>
          </cell>
          <cell r="E17"/>
          <cell r="F17">
            <v>218</v>
          </cell>
          <cell r="G17"/>
          <cell r="H17">
            <v>53</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832</v>
          </cell>
          <cell r="D22">
            <v>406</v>
          </cell>
          <cell r="E22"/>
          <cell r="F22">
            <v>58</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31236</v>
          </cell>
          <cell r="D30">
            <v>8801</v>
          </cell>
          <cell r="E30"/>
          <cell r="F30">
            <v>141</v>
          </cell>
          <cell r="G30"/>
          <cell r="H30">
            <v>17</v>
          </cell>
          <cell r="I30"/>
          <cell r="J30">
            <v>1</v>
          </cell>
          <cell r="K30"/>
        </row>
        <row r="31">
          <cell r="B31">
            <v>0</v>
          </cell>
          <cell r="C31">
            <v>0</v>
          </cell>
          <cell r="D31">
            <v>0</v>
          </cell>
          <cell r="E31"/>
          <cell r="F31">
            <v>0</v>
          </cell>
          <cell r="G31"/>
          <cell r="H31">
            <v>0</v>
          </cell>
          <cell r="I31"/>
          <cell r="J31">
            <v>0</v>
          </cell>
          <cell r="K31"/>
        </row>
        <row r="32">
          <cell r="B32">
            <v>0</v>
          </cell>
          <cell r="C32">
            <v>240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72374</v>
          </cell>
          <cell r="D35">
            <v>278</v>
          </cell>
          <cell r="E35"/>
          <cell r="F35">
            <v>22</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97</v>
          </cell>
          <cell r="C43">
            <v>1</v>
          </cell>
          <cell r="D43">
            <v>6</v>
          </cell>
          <cell r="E43">
            <v>85</v>
          </cell>
          <cell r="F43">
            <v>555</v>
          </cell>
          <cell r="G43">
            <v>460</v>
          </cell>
          <cell r="H43">
            <v>414</v>
          </cell>
          <cell r="I43">
            <v>413</v>
          </cell>
          <cell r="J43">
            <v>367</v>
          </cell>
        </row>
        <row r="44">
          <cell r="B44">
            <v>3329</v>
          </cell>
          <cell r="C44">
            <v>951</v>
          </cell>
          <cell r="D44">
            <v>221</v>
          </cell>
          <cell r="E44">
            <v>2996</v>
          </cell>
          <cell r="F44">
            <v>14536</v>
          </cell>
          <cell r="G44">
            <v>27438</v>
          </cell>
          <cell r="H44">
            <v>24510</v>
          </cell>
          <cell r="I44">
            <v>20852</v>
          </cell>
          <cell r="J44">
            <v>18277</v>
          </cell>
        </row>
        <row r="49">
          <cell r="E49">
            <v>2</v>
          </cell>
          <cell r="F49"/>
          <cell r="I49">
            <v>14</v>
          </cell>
          <cell r="J49"/>
        </row>
        <row r="50">
          <cell r="E50">
            <v>0</v>
          </cell>
          <cell r="F50"/>
          <cell r="I50">
            <v>1</v>
          </cell>
          <cell r="J50"/>
        </row>
        <row r="51">
          <cell r="E51">
            <v>22</v>
          </cell>
          <cell r="F51"/>
          <cell r="I51">
            <v>75</v>
          </cell>
          <cell r="J51"/>
        </row>
        <row r="52">
          <cell r="E52">
            <v>0</v>
          </cell>
          <cell r="F52"/>
          <cell r="I52">
            <v>0</v>
          </cell>
          <cell r="J52"/>
        </row>
        <row r="53">
          <cell r="E53">
            <v>0</v>
          </cell>
          <cell r="F53"/>
          <cell r="I53">
            <v>7</v>
          </cell>
          <cell r="J53"/>
        </row>
        <row r="54">
          <cell r="E54">
            <v>36</v>
          </cell>
          <cell r="F54"/>
          <cell r="I54">
            <v>1677</v>
          </cell>
          <cell r="J54"/>
        </row>
        <row r="55">
          <cell r="E55">
            <v>1</v>
          </cell>
          <cell r="F55"/>
          <cell r="I55">
            <v>0</v>
          </cell>
          <cell r="J55"/>
        </row>
        <row r="56">
          <cell r="E56">
            <v>1</v>
          </cell>
          <cell r="F56"/>
          <cell r="I56">
            <v>0</v>
          </cell>
          <cell r="J56"/>
        </row>
        <row r="57">
          <cell r="G57">
            <v>0</v>
          </cell>
          <cell r="H57"/>
          <cell r="I57"/>
          <cell r="J57"/>
          <cell r="K57"/>
          <cell r="L57"/>
        </row>
        <row r="64">
          <cell r="D64">
            <v>0</v>
          </cell>
        </row>
        <row r="65">
          <cell r="D65"/>
        </row>
        <row r="78">
          <cell r="B78">
            <v>0</v>
          </cell>
          <cell r="C78">
            <v>0</v>
          </cell>
          <cell r="D78">
            <v>0</v>
          </cell>
          <cell r="E78">
            <v>761.28787878787875</v>
          </cell>
          <cell r="F78">
            <v>0</v>
          </cell>
          <cell r="G78">
            <v>4.5454545454545459</v>
          </cell>
          <cell r="H78">
            <v>0</v>
          </cell>
          <cell r="I78">
            <v>1376.4015151515152</v>
          </cell>
          <cell r="J78">
            <v>0</v>
          </cell>
          <cell r="K78"/>
        </row>
        <row r="82">
          <cell r="B82">
            <v>0</v>
          </cell>
          <cell r="C82">
            <v>591.59090909090912</v>
          </cell>
          <cell r="D82">
            <v>166.68560606060606</v>
          </cell>
          <cell r="E82"/>
          <cell r="F82">
            <v>2.6704545454545454</v>
          </cell>
          <cell r="G82"/>
          <cell r="H82">
            <v>0.32196969696969696</v>
          </cell>
          <cell r="I82"/>
          <cell r="J82">
            <v>1.893939393939394E-2</v>
          </cell>
          <cell r="K82"/>
        </row>
        <row r="83">
          <cell r="B83">
            <v>0</v>
          </cell>
          <cell r="C83">
            <v>0</v>
          </cell>
          <cell r="D83">
            <v>0</v>
          </cell>
          <cell r="E83"/>
          <cell r="F83">
            <v>0</v>
          </cell>
          <cell r="G83"/>
          <cell r="H83">
            <v>0</v>
          </cell>
          <cell r="I83"/>
          <cell r="J83">
            <v>0</v>
          </cell>
          <cell r="K83"/>
        </row>
        <row r="84">
          <cell r="B84">
            <v>0</v>
          </cell>
          <cell r="C84">
            <v>4.5454545454545459</v>
          </cell>
          <cell r="D84">
            <v>0</v>
          </cell>
          <cell r="E84"/>
          <cell r="F84">
            <v>0</v>
          </cell>
          <cell r="G84"/>
          <cell r="H84">
            <v>0</v>
          </cell>
          <cell r="I84"/>
          <cell r="J84">
            <v>0</v>
          </cell>
          <cell r="K84"/>
        </row>
        <row r="85">
          <cell r="B85">
            <v>0</v>
          </cell>
          <cell r="C85">
            <v>0</v>
          </cell>
          <cell r="D85">
            <v>0</v>
          </cell>
          <cell r="E85"/>
          <cell r="F85">
            <v>0</v>
          </cell>
          <cell r="G85"/>
          <cell r="H85">
            <v>0</v>
          </cell>
          <cell r="I85"/>
          <cell r="J85">
            <v>0</v>
          </cell>
          <cell r="K85"/>
        </row>
        <row r="86">
          <cell r="B86">
            <v>0</v>
          </cell>
          <cell r="C86">
            <v>0</v>
          </cell>
          <cell r="D86">
            <v>0</v>
          </cell>
          <cell r="E86"/>
          <cell r="F86">
            <v>0</v>
          </cell>
          <cell r="G86"/>
          <cell r="H86">
            <v>0</v>
          </cell>
          <cell r="I86"/>
          <cell r="J86">
            <v>0</v>
          </cell>
          <cell r="K86"/>
        </row>
        <row r="87">
          <cell r="B87">
            <v>0</v>
          </cell>
          <cell r="C87">
            <v>1370.719696969697</v>
          </cell>
          <cell r="D87">
            <v>5.2651515151515156</v>
          </cell>
          <cell r="E87"/>
          <cell r="F87">
            <v>0.41666666666666669</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5">
          <cell r="B95">
            <v>63.049242424242422</v>
          </cell>
          <cell r="C95">
            <v>18.011363636363637</v>
          </cell>
          <cell r="D95">
            <v>4.1856060606060606</v>
          </cell>
          <cell r="E95">
            <v>56.742424242424242</v>
          </cell>
          <cell r="F95">
            <v>275.30303030303031</v>
          </cell>
          <cell r="G95">
            <v>519.65909090909088</v>
          </cell>
          <cell r="H95">
            <v>464.20454545454544</v>
          </cell>
          <cell r="I95">
            <v>394.92424242424244</v>
          </cell>
          <cell r="J95">
            <v>346.155303030303</v>
          </cell>
          <cell r="K95"/>
        </row>
      </sheetData>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idwest"/>
      <sheetName val="NSP"/>
      <sheetName val="St. Croix"/>
      <sheetName val="SWL&amp;P"/>
      <sheetName val="WEPCO"/>
      <sheetName val="Wisconsin Gas"/>
      <sheetName val="WPSC"/>
      <sheetName val="All"/>
      <sheetName val="2023 Annual All Operators"/>
      <sheetName val="Leak Tables"/>
      <sheetName val="Excavation Damage Tables"/>
      <sheetName val="Known Leaks EOY"/>
    </sheetNames>
    <sheetDataSet>
      <sheetData sheetId="0">
        <row r="12">
          <cell r="B12"/>
          <cell r="C12"/>
          <cell r="D12"/>
          <cell r="E12">
            <v>1367.53</v>
          </cell>
          <cell r="F12"/>
          <cell r="G12"/>
          <cell r="H12"/>
          <cell r="I12">
            <v>3718.68</v>
          </cell>
          <cell r="J12"/>
          <cell r="L12"/>
        </row>
        <row r="13">
          <cell r="B13"/>
          <cell r="C13"/>
          <cell r="D13"/>
          <cell r="E13">
            <v>23602</v>
          </cell>
          <cell r="F13"/>
          <cell r="G13"/>
          <cell r="H13"/>
          <cell r="I13">
            <v>158033</v>
          </cell>
          <cell r="J13"/>
          <cell r="L13"/>
        </row>
        <row r="17">
          <cell r="B17"/>
          <cell r="C17">
            <v>518.21</v>
          </cell>
          <cell r="D17">
            <v>400.25</v>
          </cell>
          <cell r="F17">
            <v>362.77</v>
          </cell>
          <cell r="H17">
            <v>82.11</v>
          </cell>
          <cell r="J17">
            <v>4.1900000000000004</v>
          </cell>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cell r="C22">
            <v>2263.81</v>
          </cell>
          <cell r="D22">
            <v>1294.47</v>
          </cell>
          <cell r="F22">
            <v>155.86000000000001</v>
          </cell>
          <cell r="H22">
            <v>4.54</v>
          </cell>
          <cell r="J22"/>
        </row>
        <row r="23">
          <cell r="B23"/>
          <cell r="C23"/>
          <cell r="D23"/>
          <cell r="F23"/>
          <cell r="H23"/>
          <cell r="J23"/>
        </row>
        <row r="24">
          <cell r="B24"/>
          <cell r="C24"/>
          <cell r="D24"/>
          <cell r="F24"/>
          <cell r="H24"/>
          <cell r="J24"/>
        </row>
        <row r="25">
          <cell r="B25"/>
          <cell r="C25"/>
          <cell r="D25"/>
          <cell r="F25"/>
          <cell r="H25"/>
          <cell r="J25"/>
        </row>
        <row r="26">
          <cell r="B26"/>
          <cell r="C26"/>
          <cell r="D26"/>
          <cell r="F26"/>
          <cell r="H26"/>
          <cell r="J26"/>
        </row>
        <row r="29">
          <cell r="J29">
            <v>96.83</v>
          </cell>
        </row>
        <row r="31">
          <cell r="B31"/>
          <cell r="C31">
            <v>22008</v>
          </cell>
          <cell r="D31">
            <v>1527</v>
          </cell>
          <cell r="F31">
            <v>51</v>
          </cell>
          <cell r="H31">
            <v>16</v>
          </cell>
          <cell r="J31"/>
        </row>
        <row r="32">
          <cell r="B32"/>
          <cell r="C32"/>
          <cell r="D32"/>
          <cell r="F32"/>
          <cell r="H32"/>
          <cell r="J32"/>
        </row>
        <row r="33">
          <cell r="B33"/>
          <cell r="C33"/>
          <cell r="D33"/>
          <cell r="F33"/>
          <cell r="H33"/>
          <cell r="J33"/>
        </row>
        <row r="34">
          <cell r="B34"/>
          <cell r="C34"/>
          <cell r="D34"/>
          <cell r="F34"/>
          <cell r="H34"/>
          <cell r="J34"/>
        </row>
        <row r="35">
          <cell r="B35"/>
          <cell r="C35"/>
          <cell r="D35"/>
          <cell r="F35"/>
          <cell r="H35"/>
          <cell r="J35"/>
        </row>
        <row r="36">
          <cell r="B36"/>
          <cell r="C36">
            <v>156741</v>
          </cell>
          <cell r="D36">
            <v>1179</v>
          </cell>
          <cell r="F36">
            <v>109</v>
          </cell>
          <cell r="H36">
            <v>4</v>
          </cell>
          <cell r="J36"/>
        </row>
        <row r="37">
          <cell r="B37"/>
          <cell r="C37"/>
          <cell r="D37"/>
          <cell r="F37"/>
          <cell r="H37"/>
          <cell r="J37"/>
        </row>
        <row r="38">
          <cell r="B38"/>
          <cell r="C38"/>
          <cell r="D38"/>
          <cell r="F38"/>
          <cell r="H38"/>
          <cell r="J38"/>
        </row>
        <row r="39">
          <cell r="B39"/>
          <cell r="C39"/>
          <cell r="D39"/>
          <cell r="F39"/>
          <cell r="H39"/>
          <cell r="J39"/>
        </row>
        <row r="40">
          <cell r="B40"/>
          <cell r="C40"/>
          <cell r="D40"/>
          <cell r="F40"/>
          <cell r="H40"/>
          <cell r="J40"/>
        </row>
        <row r="45">
          <cell r="B45">
            <v>1.55</v>
          </cell>
          <cell r="C45">
            <v>0.06</v>
          </cell>
          <cell r="D45">
            <v>0.28999999999999998</v>
          </cell>
          <cell r="E45">
            <v>79.66</v>
          </cell>
          <cell r="F45">
            <v>646.13</v>
          </cell>
          <cell r="G45">
            <v>402.05</v>
          </cell>
          <cell r="H45">
            <v>521.85</v>
          </cell>
          <cell r="I45">
            <v>1099.8499999999999</v>
          </cell>
          <cell r="J45">
            <v>741.67</v>
          </cell>
          <cell r="K45">
            <v>1114.21</v>
          </cell>
          <cell r="L45">
            <v>478.89</v>
          </cell>
        </row>
        <row r="46">
          <cell r="B46">
            <v>338</v>
          </cell>
          <cell r="C46">
            <v>5</v>
          </cell>
          <cell r="D46">
            <v>16</v>
          </cell>
          <cell r="E46">
            <v>557</v>
          </cell>
          <cell r="F46">
            <v>11501</v>
          </cell>
          <cell r="G46">
            <v>22239</v>
          </cell>
          <cell r="H46">
            <v>30611</v>
          </cell>
          <cell r="I46">
            <v>40531</v>
          </cell>
          <cell r="J46">
            <v>32641</v>
          </cell>
          <cell r="K46">
            <v>30158</v>
          </cell>
          <cell r="L46">
            <v>13037</v>
          </cell>
        </row>
        <row r="51">
          <cell r="E51">
            <v>2</v>
          </cell>
          <cell r="G51">
            <v>0</v>
          </cell>
          <cell r="I51">
            <v>7</v>
          </cell>
          <cell r="K51">
            <v>1</v>
          </cell>
        </row>
        <row r="52">
          <cell r="E52">
            <v>1</v>
          </cell>
          <cell r="G52">
            <v>1</v>
          </cell>
          <cell r="I52">
            <v>7</v>
          </cell>
          <cell r="K52">
            <v>5</v>
          </cell>
        </row>
        <row r="53">
          <cell r="E53">
            <v>29</v>
          </cell>
          <cell r="G53">
            <v>29</v>
          </cell>
          <cell r="I53">
            <v>108</v>
          </cell>
          <cell r="K53">
            <v>98</v>
          </cell>
        </row>
        <row r="54">
          <cell r="E54">
            <v>1</v>
          </cell>
          <cell r="G54">
            <v>1</v>
          </cell>
          <cell r="I54">
            <v>46</v>
          </cell>
          <cell r="K54">
            <v>25</v>
          </cell>
        </row>
        <row r="55">
          <cell r="E55">
            <v>2</v>
          </cell>
          <cell r="G55">
            <v>0</v>
          </cell>
          <cell r="I55">
            <v>10</v>
          </cell>
          <cell r="K55">
            <v>3</v>
          </cell>
        </row>
        <row r="56">
          <cell r="E56">
            <v>22</v>
          </cell>
          <cell r="G56">
            <v>1</v>
          </cell>
          <cell r="I56">
            <v>1644</v>
          </cell>
          <cell r="K56">
            <v>15</v>
          </cell>
        </row>
        <row r="57">
          <cell r="E57">
            <v>20</v>
          </cell>
          <cell r="G57">
            <v>1</v>
          </cell>
          <cell r="I57">
            <v>46</v>
          </cell>
          <cell r="K57">
            <v>1</v>
          </cell>
        </row>
        <row r="58">
          <cell r="E58">
            <v>3</v>
          </cell>
          <cell r="G58">
            <v>3</v>
          </cell>
          <cell r="I58">
            <v>6</v>
          </cell>
          <cell r="K58">
            <v>2</v>
          </cell>
        </row>
        <row r="59">
          <cell r="G59">
            <v>473</v>
          </cell>
        </row>
        <row r="60">
          <cell r="G60">
            <v>0</v>
          </cell>
        </row>
        <row r="62">
          <cell r="D62">
            <v>144</v>
          </cell>
          <cell r="L62"/>
        </row>
        <row r="63">
          <cell r="D63">
            <v>38</v>
          </cell>
          <cell r="L63"/>
        </row>
        <row r="64">
          <cell r="D64">
            <v>24</v>
          </cell>
          <cell r="L64"/>
        </row>
        <row r="65">
          <cell r="D65">
            <v>73</v>
          </cell>
        </row>
        <row r="66">
          <cell r="D66">
            <v>9</v>
          </cell>
          <cell r="L66"/>
        </row>
        <row r="67">
          <cell r="D67">
            <v>111251</v>
          </cell>
        </row>
        <row r="70">
          <cell r="D70">
            <v>0</v>
          </cell>
          <cell r="L70">
            <v>4.7999999999999996E-3</v>
          </cell>
        </row>
      </sheetData>
      <sheetData sheetId="1">
        <row r="12">
          <cell r="B12"/>
          <cell r="C12"/>
          <cell r="D12"/>
          <cell r="E12">
            <v>10</v>
          </cell>
          <cell r="F12"/>
          <cell r="G12"/>
          <cell r="H12"/>
          <cell r="I12">
            <v>294</v>
          </cell>
          <cell r="J12"/>
          <cell r="L12"/>
        </row>
        <row r="13">
          <cell r="B13"/>
          <cell r="C13"/>
          <cell r="D13"/>
          <cell r="E13">
            <v>233</v>
          </cell>
          <cell r="F13"/>
          <cell r="G13"/>
          <cell r="H13"/>
          <cell r="I13">
            <v>5418</v>
          </cell>
          <cell r="J13"/>
          <cell r="L13"/>
        </row>
        <row r="17">
          <cell r="B17"/>
          <cell r="C17">
            <v>6</v>
          </cell>
          <cell r="D17">
            <v>3</v>
          </cell>
          <cell r="F17">
            <v>1</v>
          </cell>
          <cell r="H17"/>
          <cell r="J17"/>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cell r="C22">
            <v>206</v>
          </cell>
          <cell r="D22">
            <v>87</v>
          </cell>
          <cell r="F22">
            <v>1</v>
          </cell>
          <cell r="H22"/>
          <cell r="J22"/>
        </row>
        <row r="23">
          <cell r="B23"/>
          <cell r="C23"/>
          <cell r="D23"/>
          <cell r="F23"/>
          <cell r="H23"/>
          <cell r="J23"/>
        </row>
        <row r="24">
          <cell r="B24"/>
          <cell r="C24"/>
          <cell r="D24"/>
          <cell r="F24"/>
          <cell r="H24"/>
          <cell r="J24"/>
        </row>
        <row r="25">
          <cell r="B25"/>
          <cell r="C25"/>
          <cell r="D25"/>
          <cell r="F25"/>
          <cell r="H25"/>
          <cell r="J25"/>
        </row>
        <row r="26">
          <cell r="B26"/>
          <cell r="C26"/>
          <cell r="D26"/>
          <cell r="F26"/>
          <cell r="H26"/>
          <cell r="J26"/>
        </row>
        <row r="29">
          <cell r="J29">
            <v>120</v>
          </cell>
        </row>
        <row r="31">
          <cell r="B31"/>
          <cell r="C31">
            <v>233</v>
          </cell>
          <cell r="D31"/>
          <cell r="F31"/>
          <cell r="H31"/>
          <cell r="J31"/>
        </row>
        <row r="32">
          <cell r="B32"/>
          <cell r="C32"/>
          <cell r="D32"/>
          <cell r="F32"/>
          <cell r="H32"/>
          <cell r="J32"/>
        </row>
        <row r="33">
          <cell r="B33"/>
          <cell r="C33"/>
          <cell r="D33"/>
          <cell r="F33"/>
          <cell r="H33"/>
          <cell r="J33"/>
        </row>
        <row r="34">
          <cell r="B34"/>
          <cell r="C34"/>
          <cell r="D34"/>
          <cell r="F34"/>
          <cell r="H34"/>
          <cell r="J34"/>
        </row>
        <row r="35">
          <cell r="B35"/>
          <cell r="C35"/>
          <cell r="D35"/>
          <cell r="F35"/>
          <cell r="H35"/>
          <cell r="J35"/>
        </row>
        <row r="36">
          <cell r="B36"/>
          <cell r="C36">
            <v>5373</v>
          </cell>
          <cell r="D36">
            <v>40</v>
          </cell>
          <cell r="F36">
            <v>5</v>
          </cell>
          <cell r="H36"/>
          <cell r="J36"/>
        </row>
        <row r="37">
          <cell r="B37"/>
          <cell r="C37"/>
          <cell r="D37"/>
          <cell r="F37"/>
          <cell r="H37"/>
          <cell r="J37"/>
        </row>
        <row r="38">
          <cell r="B38"/>
          <cell r="C38"/>
          <cell r="D38"/>
          <cell r="F38"/>
          <cell r="H38"/>
          <cell r="J38"/>
        </row>
        <row r="39">
          <cell r="B39"/>
          <cell r="C39"/>
          <cell r="D39"/>
          <cell r="F39"/>
          <cell r="H39"/>
          <cell r="J39"/>
        </row>
        <row r="40">
          <cell r="B40"/>
          <cell r="C40"/>
          <cell r="D40"/>
          <cell r="F40"/>
          <cell r="H40"/>
          <cell r="J40"/>
        </row>
        <row r="45">
          <cell r="B45"/>
          <cell r="C45"/>
          <cell r="D45"/>
          <cell r="E45"/>
          <cell r="F45">
            <v>10</v>
          </cell>
          <cell r="G45"/>
          <cell r="H45">
            <v>11</v>
          </cell>
          <cell r="I45">
            <v>98</v>
          </cell>
          <cell r="J45">
            <v>100</v>
          </cell>
          <cell r="K45">
            <v>62</v>
          </cell>
          <cell r="L45">
            <v>23</v>
          </cell>
        </row>
        <row r="46">
          <cell r="B46"/>
          <cell r="C46"/>
          <cell r="D46"/>
          <cell r="E46"/>
          <cell r="F46">
            <v>273</v>
          </cell>
          <cell r="G46">
            <v>314</v>
          </cell>
          <cell r="H46">
            <v>357</v>
          </cell>
          <cell r="I46">
            <v>1046</v>
          </cell>
          <cell r="J46">
            <v>1715</v>
          </cell>
          <cell r="K46">
            <v>1549</v>
          </cell>
          <cell r="L46">
            <v>397</v>
          </cell>
        </row>
        <row r="51">
          <cell r="E51"/>
          <cell r="G51"/>
          <cell r="I51"/>
          <cell r="K51"/>
        </row>
        <row r="52">
          <cell r="E52"/>
          <cell r="G52"/>
          <cell r="I52"/>
          <cell r="K52"/>
        </row>
        <row r="53">
          <cell r="E53"/>
          <cell r="G53"/>
          <cell r="I53">
            <v>8</v>
          </cell>
          <cell r="K53">
            <v>8</v>
          </cell>
        </row>
        <row r="54">
          <cell r="E54"/>
          <cell r="G54"/>
          <cell r="I54"/>
          <cell r="K54"/>
        </row>
        <row r="55">
          <cell r="E55"/>
          <cell r="G55"/>
          <cell r="I55"/>
          <cell r="K55"/>
        </row>
        <row r="56">
          <cell r="E56"/>
          <cell r="G56"/>
          <cell r="I56"/>
          <cell r="K56"/>
        </row>
        <row r="57">
          <cell r="E57"/>
          <cell r="G57"/>
          <cell r="I57"/>
          <cell r="K57"/>
        </row>
        <row r="58">
          <cell r="E58"/>
          <cell r="G58"/>
          <cell r="I58"/>
          <cell r="K58"/>
        </row>
        <row r="59">
          <cell r="G59">
            <v>0</v>
          </cell>
        </row>
        <row r="60">
          <cell r="G60">
            <v>0</v>
          </cell>
        </row>
        <row r="62">
          <cell r="D62">
            <v>8</v>
          </cell>
          <cell r="L62"/>
        </row>
        <row r="63">
          <cell r="D63">
            <v>1</v>
          </cell>
          <cell r="L63"/>
        </row>
        <row r="64">
          <cell r="D64">
            <v>0</v>
          </cell>
          <cell r="L64"/>
        </row>
        <row r="65">
          <cell r="D65">
            <v>6</v>
          </cell>
        </row>
        <row r="66">
          <cell r="D66">
            <v>1</v>
          </cell>
          <cell r="L66"/>
        </row>
        <row r="67">
          <cell r="D67">
            <v>2023</v>
          </cell>
        </row>
        <row r="70">
          <cell r="D70">
            <v>0</v>
          </cell>
          <cell r="L70">
            <v>-3.2500000000000001E-2</v>
          </cell>
        </row>
      </sheetData>
      <sheetData sheetId="2">
        <row r="12">
          <cell r="B12"/>
          <cell r="C12"/>
          <cell r="D12"/>
          <cell r="E12">
            <v>8.9999999999999993E-3</v>
          </cell>
          <cell r="F12"/>
          <cell r="G12"/>
          <cell r="H12"/>
          <cell r="I12">
            <v>86.046999999999997</v>
          </cell>
          <cell r="J12"/>
          <cell r="L12"/>
        </row>
        <row r="13">
          <cell r="B13"/>
          <cell r="C13"/>
          <cell r="D13"/>
          <cell r="E13"/>
          <cell r="F13"/>
          <cell r="G13"/>
          <cell r="H13"/>
          <cell r="I13">
            <v>1753</v>
          </cell>
          <cell r="J13"/>
          <cell r="L13"/>
        </row>
        <row r="17">
          <cell r="B17"/>
          <cell r="C17">
            <v>8.0000000000000002E-3</v>
          </cell>
          <cell r="D17">
            <v>1E-3</v>
          </cell>
          <cell r="F17"/>
          <cell r="H17"/>
          <cell r="J17"/>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cell r="C22">
            <v>65.046999999999997</v>
          </cell>
          <cell r="D22">
            <v>14</v>
          </cell>
          <cell r="F22">
            <v>7</v>
          </cell>
          <cell r="H22"/>
          <cell r="J22"/>
        </row>
        <row r="23">
          <cell r="B23"/>
          <cell r="C23"/>
          <cell r="D23"/>
          <cell r="F23"/>
          <cell r="H23"/>
          <cell r="J23"/>
        </row>
        <row r="24">
          <cell r="B24"/>
          <cell r="C24"/>
          <cell r="D24"/>
          <cell r="F24"/>
          <cell r="H24"/>
          <cell r="J24"/>
        </row>
        <row r="25">
          <cell r="B25"/>
          <cell r="C25"/>
          <cell r="D25"/>
          <cell r="F25"/>
          <cell r="H25"/>
          <cell r="J25"/>
        </row>
        <row r="26">
          <cell r="B26"/>
          <cell r="C26"/>
          <cell r="D26"/>
          <cell r="F26"/>
          <cell r="H26"/>
          <cell r="J26"/>
        </row>
        <row r="29">
          <cell r="J29">
            <v>205</v>
          </cell>
        </row>
        <row r="31">
          <cell r="B31"/>
          <cell r="C31"/>
          <cell r="D31"/>
          <cell r="F31"/>
          <cell r="H31"/>
          <cell r="J31"/>
        </row>
        <row r="32">
          <cell r="B32"/>
          <cell r="C32"/>
          <cell r="D32"/>
          <cell r="F32"/>
          <cell r="H32"/>
          <cell r="J32"/>
        </row>
        <row r="33">
          <cell r="B33"/>
          <cell r="C33"/>
          <cell r="D33"/>
          <cell r="F33"/>
          <cell r="H33"/>
          <cell r="J33"/>
        </row>
        <row r="34">
          <cell r="B34"/>
          <cell r="C34"/>
          <cell r="D34"/>
          <cell r="F34"/>
          <cell r="H34"/>
          <cell r="J34"/>
        </row>
        <row r="35">
          <cell r="B35"/>
          <cell r="C35"/>
          <cell r="D35"/>
          <cell r="F35"/>
          <cell r="H35"/>
          <cell r="J35"/>
        </row>
        <row r="36">
          <cell r="B36"/>
          <cell r="C36">
            <v>1753</v>
          </cell>
          <cell r="D36"/>
          <cell r="F36"/>
          <cell r="H36"/>
          <cell r="J36"/>
        </row>
        <row r="37">
          <cell r="B37"/>
          <cell r="C37"/>
          <cell r="D37"/>
          <cell r="F37"/>
          <cell r="H37"/>
          <cell r="J37"/>
        </row>
        <row r="38">
          <cell r="B38"/>
          <cell r="C38"/>
          <cell r="D38"/>
          <cell r="F38"/>
          <cell r="H38"/>
          <cell r="J38"/>
        </row>
        <row r="39">
          <cell r="B39"/>
          <cell r="C39"/>
          <cell r="D39"/>
          <cell r="F39"/>
          <cell r="H39"/>
          <cell r="J39"/>
        </row>
        <row r="40">
          <cell r="B40"/>
          <cell r="C40"/>
          <cell r="D40"/>
          <cell r="F40"/>
          <cell r="H40"/>
          <cell r="J40"/>
        </row>
        <row r="45">
          <cell r="B45"/>
          <cell r="C45"/>
          <cell r="D45"/>
          <cell r="E45"/>
          <cell r="F45"/>
          <cell r="G45"/>
          <cell r="H45"/>
          <cell r="I45">
            <v>62</v>
          </cell>
          <cell r="J45">
            <v>12</v>
          </cell>
          <cell r="K45">
            <v>9</v>
          </cell>
          <cell r="L45">
            <v>3.0470000000000002</v>
          </cell>
        </row>
        <row r="46">
          <cell r="B46"/>
          <cell r="C46"/>
          <cell r="D46"/>
          <cell r="E46"/>
          <cell r="F46"/>
          <cell r="G46"/>
          <cell r="H46"/>
          <cell r="I46">
            <v>1182</v>
          </cell>
          <cell r="J46">
            <v>248</v>
          </cell>
          <cell r="K46">
            <v>238</v>
          </cell>
          <cell r="L46">
            <v>85</v>
          </cell>
        </row>
        <row r="51">
          <cell r="E51"/>
          <cell r="G51"/>
          <cell r="I51"/>
          <cell r="K51"/>
        </row>
        <row r="52">
          <cell r="E52"/>
          <cell r="G52"/>
          <cell r="I52"/>
          <cell r="K52"/>
        </row>
        <row r="53">
          <cell r="E53">
            <v>1</v>
          </cell>
          <cell r="G53">
            <v>1</v>
          </cell>
          <cell r="I53">
            <v>3</v>
          </cell>
          <cell r="K53">
            <v>3</v>
          </cell>
        </row>
        <row r="54">
          <cell r="E54"/>
          <cell r="G54"/>
          <cell r="I54"/>
          <cell r="K54"/>
        </row>
        <row r="55">
          <cell r="E55"/>
          <cell r="G55"/>
          <cell r="I55"/>
          <cell r="K55"/>
        </row>
        <row r="56">
          <cell r="E56">
            <v>3</v>
          </cell>
          <cell r="G56"/>
          <cell r="I56">
            <v>32</v>
          </cell>
          <cell r="K56">
            <v>2</v>
          </cell>
        </row>
        <row r="57">
          <cell r="E57"/>
          <cell r="G57"/>
          <cell r="I57">
            <v>2</v>
          </cell>
          <cell r="K57"/>
        </row>
        <row r="58">
          <cell r="E58"/>
          <cell r="G58"/>
          <cell r="I58">
            <v>1</v>
          </cell>
          <cell r="K58">
            <v>1</v>
          </cell>
        </row>
        <row r="59">
          <cell r="G59">
            <v>3</v>
          </cell>
        </row>
        <row r="60">
          <cell r="G60"/>
        </row>
        <row r="62">
          <cell r="D62">
            <v>4</v>
          </cell>
          <cell r="L62"/>
        </row>
        <row r="63">
          <cell r="D63"/>
          <cell r="L63"/>
        </row>
        <row r="64">
          <cell r="D64">
            <v>2</v>
          </cell>
          <cell r="L64"/>
        </row>
        <row r="65">
          <cell r="D65">
            <v>2</v>
          </cell>
        </row>
        <row r="66">
          <cell r="D66"/>
          <cell r="L66"/>
        </row>
        <row r="67">
          <cell r="D67">
            <v>540</v>
          </cell>
        </row>
        <row r="70">
          <cell r="D70">
            <v>0</v>
          </cell>
          <cell r="L70">
            <v>-1.5800000000000002E-2</v>
          </cell>
        </row>
      </sheetData>
      <sheetData sheetId="3">
        <row r="12">
          <cell r="B12"/>
          <cell r="C12"/>
          <cell r="D12"/>
          <cell r="E12">
            <v>959</v>
          </cell>
          <cell r="F12"/>
          <cell r="G12"/>
          <cell r="H12"/>
          <cell r="I12">
            <v>2107</v>
          </cell>
          <cell r="J12"/>
          <cell r="L12"/>
        </row>
        <row r="13">
          <cell r="B13"/>
          <cell r="C13"/>
          <cell r="D13"/>
          <cell r="E13">
            <v>30711</v>
          </cell>
          <cell r="F13"/>
          <cell r="G13"/>
          <cell r="H13"/>
          <cell r="I13">
            <v>101322</v>
          </cell>
          <cell r="J13"/>
          <cell r="L13"/>
        </row>
        <row r="17">
          <cell r="B17"/>
          <cell r="C17">
            <v>406</v>
          </cell>
          <cell r="D17">
            <v>276</v>
          </cell>
          <cell r="F17">
            <v>209</v>
          </cell>
          <cell r="H17">
            <v>65</v>
          </cell>
          <cell r="J17">
            <v>3</v>
          </cell>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cell r="C22">
            <v>1190</v>
          </cell>
          <cell r="D22">
            <v>802</v>
          </cell>
          <cell r="F22">
            <v>115</v>
          </cell>
          <cell r="H22"/>
          <cell r="J22"/>
        </row>
        <row r="23">
          <cell r="B23"/>
          <cell r="C23"/>
          <cell r="D23"/>
          <cell r="F23"/>
          <cell r="H23"/>
          <cell r="J23"/>
        </row>
        <row r="24">
          <cell r="B24"/>
          <cell r="C24"/>
          <cell r="D24"/>
          <cell r="F24"/>
          <cell r="H24"/>
          <cell r="J24"/>
        </row>
        <row r="25">
          <cell r="B25"/>
          <cell r="C25"/>
          <cell r="D25"/>
          <cell r="F25"/>
          <cell r="H25"/>
          <cell r="J25"/>
        </row>
        <row r="26">
          <cell r="B26"/>
          <cell r="C26"/>
          <cell r="D26"/>
          <cell r="F26"/>
          <cell r="H26"/>
          <cell r="J26"/>
        </row>
        <row r="29">
          <cell r="J29">
            <v>84</v>
          </cell>
        </row>
        <row r="31">
          <cell r="B31"/>
          <cell r="C31">
            <v>23559</v>
          </cell>
          <cell r="D31">
            <v>7006</v>
          </cell>
          <cell r="F31">
            <v>126</v>
          </cell>
          <cell r="H31">
            <v>19</v>
          </cell>
          <cell r="J31">
            <v>1</v>
          </cell>
        </row>
        <row r="32">
          <cell r="B32"/>
          <cell r="C32"/>
          <cell r="D32"/>
          <cell r="F32"/>
          <cell r="H32"/>
          <cell r="J32"/>
        </row>
        <row r="33">
          <cell r="B33"/>
          <cell r="C33"/>
          <cell r="D33"/>
          <cell r="F33"/>
          <cell r="H33"/>
          <cell r="J33"/>
        </row>
        <row r="34">
          <cell r="B34"/>
          <cell r="C34"/>
          <cell r="D34"/>
          <cell r="F34"/>
          <cell r="H34"/>
          <cell r="J34"/>
        </row>
        <row r="35">
          <cell r="B35"/>
          <cell r="C35"/>
          <cell r="D35"/>
          <cell r="F35"/>
          <cell r="H35"/>
          <cell r="J35"/>
        </row>
        <row r="36">
          <cell r="B36"/>
          <cell r="C36">
            <v>99921</v>
          </cell>
          <cell r="D36">
            <v>1351</v>
          </cell>
          <cell r="F36">
            <v>50</v>
          </cell>
          <cell r="H36"/>
          <cell r="J36"/>
        </row>
        <row r="37">
          <cell r="B37"/>
          <cell r="C37"/>
          <cell r="D37"/>
          <cell r="F37"/>
          <cell r="H37"/>
          <cell r="J37"/>
        </row>
        <row r="38">
          <cell r="B38"/>
          <cell r="C38"/>
          <cell r="D38"/>
          <cell r="F38"/>
          <cell r="H38"/>
          <cell r="J38"/>
        </row>
        <row r="39">
          <cell r="B39"/>
          <cell r="C39"/>
          <cell r="D39"/>
          <cell r="F39"/>
          <cell r="H39"/>
          <cell r="J39"/>
        </row>
        <row r="40">
          <cell r="B40"/>
          <cell r="C40"/>
          <cell r="D40"/>
          <cell r="F40"/>
          <cell r="H40"/>
          <cell r="J40"/>
        </row>
        <row r="45">
          <cell r="B45"/>
          <cell r="C45"/>
          <cell r="D45">
            <v>6</v>
          </cell>
          <cell r="E45">
            <v>69</v>
          </cell>
          <cell r="F45">
            <v>478</v>
          </cell>
          <cell r="G45">
            <v>423</v>
          </cell>
          <cell r="H45">
            <v>396</v>
          </cell>
          <cell r="I45">
            <v>453</v>
          </cell>
          <cell r="J45">
            <v>447</v>
          </cell>
          <cell r="K45">
            <v>643</v>
          </cell>
          <cell r="L45">
            <v>151</v>
          </cell>
        </row>
        <row r="46">
          <cell r="B46"/>
          <cell r="C46">
            <v>868</v>
          </cell>
          <cell r="D46">
            <v>208</v>
          </cell>
          <cell r="E46">
            <v>2265</v>
          </cell>
          <cell r="F46">
            <v>10402</v>
          </cell>
          <cell r="G46">
            <v>23781</v>
          </cell>
          <cell r="H46">
            <v>23208</v>
          </cell>
          <cell r="I46">
            <v>21239</v>
          </cell>
          <cell r="J46">
            <v>21563</v>
          </cell>
          <cell r="K46">
            <v>20535</v>
          </cell>
          <cell r="L46">
            <v>7964</v>
          </cell>
        </row>
        <row r="51">
          <cell r="E51">
            <v>2</v>
          </cell>
          <cell r="G51">
            <v>1</v>
          </cell>
          <cell r="I51">
            <v>1</v>
          </cell>
          <cell r="K51">
            <v>0</v>
          </cell>
        </row>
        <row r="52">
          <cell r="E52">
            <v>0</v>
          </cell>
          <cell r="G52">
            <v>0</v>
          </cell>
          <cell r="I52">
            <v>1</v>
          </cell>
          <cell r="K52">
            <v>0</v>
          </cell>
        </row>
        <row r="53">
          <cell r="E53">
            <v>17</v>
          </cell>
          <cell r="G53">
            <v>15</v>
          </cell>
          <cell r="I53">
            <v>45</v>
          </cell>
          <cell r="K53">
            <v>44</v>
          </cell>
        </row>
        <row r="54">
          <cell r="E54">
            <v>1</v>
          </cell>
          <cell r="G54">
            <v>1</v>
          </cell>
          <cell r="I54">
            <v>14</v>
          </cell>
          <cell r="K54">
            <v>10</v>
          </cell>
        </row>
        <row r="55">
          <cell r="E55">
            <v>2</v>
          </cell>
          <cell r="G55">
            <v>1</v>
          </cell>
          <cell r="I55">
            <v>5</v>
          </cell>
          <cell r="K55">
            <v>0</v>
          </cell>
        </row>
        <row r="56">
          <cell r="E56">
            <v>9</v>
          </cell>
          <cell r="G56">
            <v>1</v>
          </cell>
          <cell r="I56">
            <v>299</v>
          </cell>
          <cell r="K56">
            <v>50</v>
          </cell>
        </row>
        <row r="57">
          <cell r="E57">
            <v>1</v>
          </cell>
          <cell r="G57">
            <v>0</v>
          </cell>
          <cell r="I57">
            <v>2</v>
          </cell>
          <cell r="K57">
            <v>0</v>
          </cell>
        </row>
        <row r="58">
          <cell r="E58">
            <v>0</v>
          </cell>
          <cell r="G58">
            <v>0</v>
          </cell>
          <cell r="I58">
            <v>0</v>
          </cell>
          <cell r="K58">
            <v>0</v>
          </cell>
        </row>
        <row r="59">
          <cell r="G59">
            <v>498</v>
          </cell>
        </row>
        <row r="60">
          <cell r="G60">
            <v>0</v>
          </cell>
        </row>
        <row r="62">
          <cell r="D62">
            <v>78</v>
          </cell>
          <cell r="L62"/>
        </row>
        <row r="63">
          <cell r="D63">
            <v>11</v>
          </cell>
          <cell r="L63"/>
        </row>
        <row r="64">
          <cell r="D64">
            <v>8</v>
          </cell>
          <cell r="L64"/>
        </row>
        <row r="65">
          <cell r="D65">
            <v>57</v>
          </cell>
        </row>
        <row r="66">
          <cell r="D66">
            <v>2</v>
          </cell>
          <cell r="L66"/>
        </row>
        <row r="67">
          <cell r="D67">
            <v>75744</v>
          </cell>
        </row>
        <row r="70">
          <cell r="D70">
            <v>0</v>
          </cell>
          <cell r="L70">
            <v>4.5999999999999999E-3</v>
          </cell>
        </row>
      </sheetData>
      <sheetData sheetId="4">
        <row r="12">
          <cell r="B12"/>
          <cell r="C12"/>
          <cell r="D12"/>
          <cell r="E12">
            <v>112.57</v>
          </cell>
          <cell r="F12"/>
          <cell r="G12"/>
          <cell r="H12"/>
          <cell r="I12">
            <v>661.65</v>
          </cell>
          <cell r="J12"/>
          <cell r="L12"/>
        </row>
        <row r="13">
          <cell r="B13"/>
          <cell r="C13"/>
          <cell r="D13"/>
          <cell r="E13">
            <v>1190</v>
          </cell>
          <cell r="F13"/>
          <cell r="G13"/>
          <cell r="H13"/>
          <cell r="I13">
            <v>18259</v>
          </cell>
          <cell r="J13"/>
          <cell r="L13"/>
        </row>
        <row r="17">
          <cell r="B17"/>
          <cell r="C17">
            <v>40.07</v>
          </cell>
          <cell r="D17">
            <v>47.64</v>
          </cell>
          <cell r="F17">
            <v>24.86</v>
          </cell>
          <cell r="H17"/>
          <cell r="J17"/>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cell r="C22">
            <v>478.99</v>
          </cell>
          <cell r="D22">
            <v>166.21</v>
          </cell>
          <cell r="F22">
            <v>16.45</v>
          </cell>
          <cell r="H22"/>
          <cell r="J22"/>
        </row>
        <row r="23">
          <cell r="B23"/>
          <cell r="C23"/>
          <cell r="D23"/>
          <cell r="F23"/>
          <cell r="H23"/>
          <cell r="J23"/>
        </row>
        <row r="24">
          <cell r="B24"/>
          <cell r="C24"/>
          <cell r="D24"/>
          <cell r="F24"/>
          <cell r="H24"/>
          <cell r="J24"/>
        </row>
        <row r="25">
          <cell r="B25"/>
          <cell r="C25"/>
          <cell r="D25"/>
          <cell r="F25"/>
          <cell r="H25"/>
          <cell r="J25"/>
        </row>
        <row r="26">
          <cell r="B26"/>
          <cell r="C26"/>
          <cell r="D26"/>
          <cell r="F26"/>
          <cell r="H26"/>
          <cell r="J26"/>
        </row>
        <row r="29">
          <cell r="J29">
            <v>145</v>
          </cell>
        </row>
        <row r="31">
          <cell r="B31"/>
          <cell r="C31">
            <v>1185</v>
          </cell>
          <cell r="D31">
            <v>2</v>
          </cell>
          <cell r="F31">
            <v>3</v>
          </cell>
          <cell r="H31"/>
          <cell r="J31"/>
        </row>
        <row r="32">
          <cell r="B32"/>
          <cell r="C32"/>
          <cell r="D32"/>
          <cell r="F32"/>
          <cell r="H32"/>
          <cell r="J32"/>
        </row>
        <row r="33">
          <cell r="B33"/>
          <cell r="C33"/>
          <cell r="D33"/>
          <cell r="F33"/>
          <cell r="H33"/>
          <cell r="J33"/>
        </row>
        <row r="34">
          <cell r="B34"/>
          <cell r="C34"/>
          <cell r="D34"/>
          <cell r="F34"/>
          <cell r="H34"/>
          <cell r="J34"/>
        </row>
        <row r="35">
          <cell r="B35"/>
          <cell r="C35"/>
          <cell r="D35"/>
          <cell r="F35"/>
          <cell r="H35"/>
          <cell r="J35"/>
        </row>
        <row r="36">
          <cell r="B36"/>
          <cell r="C36">
            <v>18026</v>
          </cell>
          <cell r="D36">
            <v>218</v>
          </cell>
          <cell r="F36">
            <v>15</v>
          </cell>
          <cell r="H36"/>
          <cell r="J36"/>
        </row>
        <row r="37">
          <cell r="B37"/>
          <cell r="C37"/>
          <cell r="D37"/>
          <cell r="F37"/>
          <cell r="H37"/>
          <cell r="J37"/>
        </row>
        <row r="38">
          <cell r="B38"/>
          <cell r="C38"/>
          <cell r="D38"/>
          <cell r="F38"/>
          <cell r="H38"/>
          <cell r="J38"/>
        </row>
        <row r="39">
          <cell r="B39"/>
          <cell r="C39"/>
          <cell r="D39"/>
          <cell r="F39"/>
          <cell r="H39"/>
          <cell r="J39"/>
        </row>
        <row r="40">
          <cell r="B40"/>
          <cell r="C40"/>
          <cell r="D40"/>
          <cell r="F40"/>
          <cell r="H40"/>
          <cell r="J40"/>
        </row>
        <row r="45">
          <cell r="B45"/>
          <cell r="C45"/>
          <cell r="D45"/>
          <cell r="E45"/>
          <cell r="F45">
            <v>48.12</v>
          </cell>
          <cell r="G45">
            <v>9.43</v>
          </cell>
          <cell r="H45">
            <v>35.9</v>
          </cell>
          <cell r="I45">
            <v>331.19</v>
          </cell>
          <cell r="J45">
            <v>163.53</v>
          </cell>
          <cell r="K45">
            <v>133.54</v>
          </cell>
          <cell r="L45">
            <v>52.51</v>
          </cell>
        </row>
        <row r="46">
          <cell r="B46"/>
          <cell r="C46"/>
          <cell r="D46"/>
          <cell r="E46"/>
          <cell r="F46">
            <v>1707</v>
          </cell>
          <cell r="G46">
            <v>879</v>
          </cell>
          <cell r="H46">
            <v>1291</v>
          </cell>
          <cell r="I46">
            <v>6181</v>
          </cell>
          <cell r="J46">
            <v>3865</v>
          </cell>
          <cell r="K46">
            <v>3669</v>
          </cell>
          <cell r="L46">
            <v>1857</v>
          </cell>
        </row>
        <row r="51">
          <cell r="E51"/>
          <cell r="G51"/>
          <cell r="I51">
            <v>1</v>
          </cell>
          <cell r="K51"/>
        </row>
        <row r="52">
          <cell r="E52"/>
          <cell r="G52"/>
          <cell r="I52">
            <v>10</v>
          </cell>
          <cell r="K52">
            <v>3</v>
          </cell>
        </row>
        <row r="53">
          <cell r="E53">
            <v>5</v>
          </cell>
          <cell r="G53">
            <v>4</v>
          </cell>
          <cell r="I53">
            <v>33</v>
          </cell>
          <cell r="K53">
            <v>27</v>
          </cell>
        </row>
        <row r="54">
          <cell r="E54"/>
          <cell r="G54"/>
          <cell r="I54">
            <v>1</v>
          </cell>
          <cell r="K54"/>
        </row>
        <row r="55">
          <cell r="E55"/>
          <cell r="G55"/>
          <cell r="I55">
            <v>3</v>
          </cell>
          <cell r="K55">
            <v>3</v>
          </cell>
        </row>
        <row r="56">
          <cell r="E56"/>
          <cell r="G56"/>
          <cell r="I56">
            <v>62</v>
          </cell>
          <cell r="K56">
            <v>2</v>
          </cell>
        </row>
        <row r="57">
          <cell r="E57"/>
          <cell r="G57"/>
          <cell r="I57"/>
          <cell r="K57"/>
        </row>
        <row r="58">
          <cell r="E58"/>
          <cell r="G58"/>
          <cell r="I58"/>
          <cell r="K58"/>
        </row>
        <row r="59">
          <cell r="G59">
            <v>0</v>
          </cell>
        </row>
        <row r="60">
          <cell r="G60">
            <v>0</v>
          </cell>
        </row>
        <row r="62">
          <cell r="D62">
            <v>38</v>
          </cell>
          <cell r="L62"/>
        </row>
        <row r="63">
          <cell r="D63">
            <v>8</v>
          </cell>
          <cell r="L63"/>
        </row>
        <row r="64">
          <cell r="D64">
            <v>6</v>
          </cell>
          <cell r="L64"/>
        </row>
        <row r="65">
          <cell r="D65">
            <v>24</v>
          </cell>
        </row>
        <row r="66">
          <cell r="D66">
            <v>0</v>
          </cell>
          <cell r="L66"/>
        </row>
        <row r="67">
          <cell r="D67">
            <v>10847</v>
          </cell>
        </row>
        <row r="70">
          <cell r="D70">
            <v>0</v>
          </cell>
          <cell r="L70">
            <v>4.5999999999999999E-3</v>
          </cell>
        </row>
      </sheetData>
      <sheetData sheetId="5">
        <row r="12">
          <cell r="B12">
            <v>0</v>
          </cell>
          <cell r="C12">
            <v>6.3</v>
          </cell>
          <cell r="D12">
            <v>0.2</v>
          </cell>
          <cell r="E12">
            <v>353.4</v>
          </cell>
          <cell r="F12"/>
          <cell r="G12"/>
          <cell r="H12"/>
          <cell r="I12">
            <v>2027.4</v>
          </cell>
          <cell r="J12">
            <v>44.5</v>
          </cell>
          <cell r="L12"/>
        </row>
        <row r="13">
          <cell r="B13">
            <v>0</v>
          </cell>
          <cell r="C13">
            <v>305</v>
          </cell>
          <cell r="D13">
            <v>2</v>
          </cell>
          <cell r="E13">
            <v>3082</v>
          </cell>
          <cell r="F13"/>
          <cell r="G13">
            <v>2</v>
          </cell>
          <cell r="H13"/>
          <cell r="I13">
            <v>101225</v>
          </cell>
          <cell r="J13">
            <v>1899</v>
          </cell>
          <cell r="L13"/>
        </row>
        <row r="17">
          <cell r="B17">
            <v>1.5</v>
          </cell>
          <cell r="C17">
            <v>134.9</v>
          </cell>
          <cell r="D17">
            <v>117.6</v>
          </cell>
          <cell r="F17">
            <v>86.6</v>
          </cell>
          <cell r="H17">
            <v>17.600000000000001</v>
          </cell>
          <cell r="J17">
            <v>1.8</v>
          </cell>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v>0.4</v>
          </cell>
          <cell r="C22">
            <v>1538.7</v>
          </cell>
          <cell r="D22">
            <v>440.1</v>
          </cell>
          <cell r="F22">
            <v>48.2</v>
          </cell>
          <cell r="H22"/>
          <cell r="J22"/>
        </row>
        <row r="23">
          <cell r="B23"/>
          <cell r="C23"/>
          <cell r="D23"/>
          <cell r="F23"/>
          <cell r="H23"/>
          <cell r="J23"/>
        </row>
        <row r="24">
          <cell r="B24"/>
          <cell r="C24"/>
          <cell r="D24"/>
          <cell r="F24"/>
          <cell r="H24"/>
          <cell r="J24"/>
        </row>
        <row r="25">
          <cell r="B25">
            <v>25.1</v>
          </cell>
          <cell r="C25">
            <v>13.8</v>
          </cell>
          <cell r="D25">
            <v>5.4</v>
          </cell>
          <cell r="F25">
            <v>0.2</v>
          </cell>
          <cell r="H25"/>
          <cell r="J25"/>
        </row>
        <row r="26">
          <cell r="B26"/>
          <cell r="C26"/>
          <cell r="D26"/>
          <cell r="F26"/>
          <cell r="H26"/>
          <cell r="J26"/>
        </row>
        <row r="29">
          <cell r="J29">
            <v>100</v>
          </cell>
        </row>
        <row r="31">
          <cell r="B31">
            <v>3</v>
          </cell>
          <cell r="C31">
            <v>3205</v>
          </cell>
          <cell r="D31">
            <v>152</v>
          </cell>
          <cell r="F31">
            <v>25</v>
          </cell>
          <cell r="H31">
            <v>4</v>
          </cell>
          <cell r="J31"/>
        </row>
        <row r="32">
          <cell r="B32"/>
          <cell r="C32"/>
          <cell r="D32"/>
          <cell r="F32"/>
          <cell r="H32"/>
          <cell r="J32"/>
        </row>
        <row r="33">
          <cell r="B33"/>
          <cell r="C33">
            <v>2</v>
          </cell>
          <cell r="D33"/>
          <cell r="F33"/>
          <cell r="H33"/>
          <cell r="J33"/>
        </row>
        <row r="34">
          <cell r="B34"/>
          <cell r="C34"/>
          <cell r="D34"/>
          <cell r="F34"/>
          <cell r="H34"/>
          <cell r="J34"/>
        </row>
        <row r="35">
          <cell r="B35"/>
          <cell r="C35"/>
          <cell r="D35"/>
          <cell r="F35"/>
          <cell r="H35"/>
          <cell r="J35"/>
        </row>
        <row r="36">
          <cell r="B36">
            <v>44</v>
          </cell>
          <cell r="C36">
            <v>98836</v>
          </cell>
          <cell r="D36">
            <v>2246</v>
          </cell>
          <cell r="F36">
            <v>82</v>
          </cell>
          <cell r="H36">
            <v>17</v>
          </cell>
          <cell r="J36"/>
        </row>
        <row r="37">
          <cell r="B37"/>
          <cell r="C37"/>
          <cell r="D37"/>
          <cell r="F37"/>
          <cell r="H37"/>
          <cell r="J37"/>
        </row>
        <row r="38">
          <cell r="B38"/>
          <cell r="C38"/>
          <cell r="D38"/>
          <cell r="F38"/>
          <cell r="H38"/>
          <cell r="J38"/>
        </row>
        <row r="39">
          <cell r="B39">
            <v>300</v>
          </cell>
          <cell r="C39">
            <v>1545</v>
          </cell>
          <cell r="D39">
            <v>53</v>
          </cell>
          <cell r="F39">
            <v>1</v>
          </cell>
          <cell r="H39"/>
          <cell r="J39"/>
        </row>
        <row r="40">
          <cell r="B40"/>
          <cell r="C40"/>
          <cell r="D40"/>
          <cell r="F40"/>
          <cell r="H40"/>
          <cell r="J40"/>
        </row>
        <row r="45">
          <cell r="B45">
            <v>145.80000000000001</v>
          </cell>
          <cell r="C45">
            <v>0.8</v>
          </cell>
          <cell r="D45">
            <v>0.5</v>
          </cell>
          <cell r="E45">
            <v>5.0999999999999996</v>
          </cell>
          <cell r="F45">
            <v>209.4</v>
          </cell>
          <cell r="G45">
            <v>52.7</v>
          </cell>
          <cell r="H45">
            <v>271.89999999999998</v>
          </cell>
          <cell r="I45">
            <v>730.9</v>
          </cell>
          <cell r="J45">
            <v>466.7</v>
          </cell>
          <cell r="K45">
            <v>398.9</v>
          </cell>
          <cell r="L45">
            <v>149.19999999999999</v>
          </cell>
        </row>
        <row r="46">
          <cell r="B46">
            <v>10344</v>
          </cell>
          <cell r="C46">
            <v>98</v>
          </cell>
          <cell r="D46">
            <v>4</v>
          </cell>
          <cell r="E46">
            <v>21</v>
          </cell>
          <cell r="F46">
            <v>3101</v>
          </cell>
          <cell r="G46">
            <v>2930</v>
          </cell>
          <cell r="H46">
            <v>11942</v>
          </cell>
          <cell r="I46">
            <v>28137</v>
          </cell>
          <cell r="J46">
            <v>18221</v>
          </cell>
          <cell r="K46">
            <v>22710</v>
          </cell>
          <cell r="L46">
            <v>9009</v>
          </cell>
        </row>
        <row r="51">
          <cell r="E51"/>
          <cell r="G51"/>
          <cell r="I51">
            <v>8</v>
          </cell>
          <cell r="K51">
            <v>1</v>
          </cell>
        </row>
        <row r="52">
          <cell r="E52">
            <v>3</v>
          </cell>
          <cell r="G52">
            <v>2</v>
          </cell>
          <cell r="I52">
            <v>22</v>
          </cell>
          <cell r="K52">
            <v>10</v>
          </cell>
        </row>
        <row r="53">
          <cell r="E53">
            <v>31</v>
          </cell>
          <cell r="G53">
            <v>29</v>
          </cell>
          <cell r="I53">
            <v>85</v>
          </cell>
          <cell r="K53">
            <v>84</v>
          </cell>
        </row>
        <row r="54">
          <cell r="E54"/>
          <cell r="G54"/>
          <cell r="I54">
            <v>7</v>
          </cell>
          <cell r="K54">
            <v>7</v>
          </cell>
        </row>
        <row r="55">
          <cell r="E55">
            <v>4</v>
          </cell>
          <cell r="G55">
            <v>2</v>
          </cell>
          <cell r="I55">
            <v>27</v>
          </cell>
          <cell r="K55">
            <v>5</v>
          </cell>
        </row>
        <row r="56">
          <cell r="E56">
            <v>9</v>
          </cell>
          <cell r="G56">
            <v>2</v>
          </cell>
          <cell r="I56">
            <v>57</v>
          </cell>
          <cell r="K56">
            <v>7</v>
          </cell>
        </row>
        <row r="57">
          <cell r="E57">
            <v>0</v>
          </cell>
          <cell r="G57">
            <v>0</v>
          </cell>
          <cell r="I57">
            <v>2</v>
          </cell>
          <cell r="K57">
            <v>0</v>
          </cell>
        </row>
        <row r="58">
          <cell r="E58">
            <v>8</v>
          </cell>
          <cell r="G58">
            <v>1</v>
          </cell>
          <cell r="I58">
            <v>27</v>
          </cell>
          <cell r="K58">
            <v>6</v>
          </cell>
        </row>
        <row r="59">
          <cell r="G59">
            <v>3</v>
          </cell>
        </row>
        <row r="60">
          <cell r="G60">
            <v>7</v>
          </cell>
        </row>
        <row r="62">
          <cell r="D62">
            <v>129</v>
          </cell>
          <cell r="L62"/>
        </row>
        <row r="63">
          <cell r="D63">
            <v>33</v>
          </cell>
          <cell r="L63"/>
        </row>
        <row r="64">
          <cell r="D64">
            <v>12</v>
          </cell>
          <cell r="L64"/>
        </row>
        <row r="65">
          <cell r="D65">
            <v>84</v>
          </cell>
        </row>
        <row r="66">
          <cell r="D66"/>
          <cell r="L66"/>
        </row>
        <row r="67">
          <cell r="D67">
            <v>59680</v>
          </cell>
        </row>
        <row r="70">
          <cell r="D70">
            <v>1</v>
          </cell>
          <cell r="L70">
            <v>1.2500000000000001E-2</v>
          </cell>
        </row>
      </sheetData>
      <sheetData sheetId="6">
        <row r="12">
          <cell r="B12"/>
          <cell r="C12"/>
          <cell r="D12"/>
          <cell r="E12">
            <v>42.378999999999998</v>
          </cell>
          <cell r="F12"/>
          <cell r="G12"/>
          <cell r="H12"/>
          <cell r="I12">
            <v>211.49600000000001</v>
          </cell>
          <cell r="J12"/>
          <cell r="L12"/>
        </row>
        <row r="13">
          <cell r="B13"/>
          <cell r="C13"/>
          <cell r="D13"/>
          <cell r="E13">
            <v>1330</v>
          </cell>
          <cell r="F13"/>
          <cell r="G13"/>
          <cell r="H13"/>
          <cell r="I13">
            <v>7697</v>
          </cell>
          <cell r="J13"/>
          <cell r="L13"/>
        </row>
        <row r="17">
          <cell r="B17"/>
          <cell r="C17">
            <v>26.712</v>
          </cell>
          <cell r="D17">
            <v>10.869</v>
          </cell>
          <cell r="F17">
            <v>4.7889999999999997</v>
          </cell>
          <cell r="H17"/>
          <cell r="J17"/>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cell r="C22">
            <v>160.78700000000001</v>
          </cell>
          <cell r="D22">
            <v>47.331000000000003</v>
          </cell>
          <cell r="F22">
            <v>3.3780000000000001</v>
          </cell>
          <cell r="H22"/>
          <cell r="J22"/>
        </row>
        <row r="23">
          <cell r="B23"/>
          <cell r="C23"/>
          <cell r="D23"/>
          <cell r="F23"/>
          <cell r="H23"/>
          <cell r="J23"/>
        </row>
        <row r="24">
          <cell r="B24"/>
          <cell r="C24"/>
          <cell r="D24"/>
          <cell r="F24"/>
          <cell r="H24"/>
          <cell r="J24"/>
        </row>
        <row r="25">
          <cell r="B25"/>
          <cell r="C25"/>
          <cell r="D25"/>
          <cell r="F25"/>
          <cell r="H25"/>
          <cell r="J25"/>
        </row>
        <row r="26">
          <cell r="B26"/>
          <cell r="C26"/>
          <cell r="D26"/>
          <cell r="F26"/>
          <cell r="H26"/>
          <cell r="J26"/>
        </row>
        <row r="29">
          <cell r="J29">
            <v>97</v>
          </cell>
        </row>
        <row r="31">
          <cell r="B31"/>
          <cell r="C31">
            <v>1319</v>
          </cell>
          <cell r="D31">
            <v>9</v>
          </cell>
          <cell r="F31">
            <v>1</v>
          </cell>
          <cell r="H31">
            <v>1</v>
          </cell>
          <cell r="J31"/>
        </row>
        <row r="32">
          <cell r="B32"/>
          <cell r="C32"/>
          <cell r="D32"/>
          <cell r="F32"/>
          <cell r="H32"/>
          <cell r="J32"/>
        </row>
        <row r="33">
          <cell r="B33"/>
          <cell r="C33"/>
          <cell r="D33"/>
          <cell r="F33"/>
          <cell r="H33"/>
          <cell r="J33"/>
        </row>
        <row r="34">
          <cell r="B34"/>
          <cell r="C34"/>
          <cell r="D34"/>
          <cell r="F34"/>
          <cell r="H34"/>
          <cell r="J34"/>
        </row>
        <row r="35">
          <cell r="B35"/>
          <cell r="C35"/>
          <cell r="D35"/>
          <cell r="F35"/>
          <cell r="H35"/>
          <cell r="J35"/>
        </row>
        <row r="36">
          <cell r="B36"/>
          <cell r="C36">
            <v>7604</v>
          </cell>
          <cell r="D36">
            <v>92</v>
          </cell>
          <cell r="F36">
            <v>1</v>
          </cell>
          <cell r="H36"/>
          <cell r="J36"/>
        </row>
        <row r="37">
          <cell r="B37"/>
          <cell r="C37"/>
          <cell r="D37"/>
          <cell r="F37"/>
          <cell r="H37"/>
          <cell r="J37"/>
        </row>
        <row r="38">
          <cell r="B38"/>
          <cell r="C38"/>
          <cell r="D38"/>
          <cell r="F38"/>
          <cell r="H38"/>
          <cell r="J38"/>
        </row>
        <row r="39">
          <cell r="B39"/>
          <cell r="C39"/>
          <cell r="D39"/>
          <cell r="F39"/>
          <cell r="H39"/>
          <cell r="J39"/>
        </row>
        <row r="40">
          <cell r="B40"/>
          <cell r="C40"/>
          <cell r="D40"/>
          <cell r="F40"/>
          <cell r="H40"/>
          <cell r="J40"/>
        </row>
        <row r="45">
          <cell r="B45"/>
          <cell r="C45"/>
          <cell r="D45"/>
          <cell r="E45"/>
          <cell r="F45">
            <v>41.478000000000002</v>
          </cell>
          <cell r="G45">
            <v>13.996</v>
          </cell>
          <cell r="H45">
            <v>13.188000000000001</v>
          </cell>
          <cell r="I45">
            <v>45.246000000000002</v>
          </cell>
          <cell r="J45">
            <v>76.945999999999998</v>
          </cell>
          <cell r="K45">
            <v>40.454000000000001</v>
          </cell>
          <cell r="L45">
            <v>22.558</v>
          </cell>
        </row>
        <row r="46">
          <cell r="B46"/>
          <cell r="C46"/>
          <cell r="D46"/>
          <cell r="E46"/>
          <cell r="F46">
            <v>1035</v>
          </cell>
          <cell r="G46">
            <v>1209</v>
          </cell>
          <cell r="H46">
            <v>1376</v>
          </cell>
          <cell r="I46">
            <v>1500</v>
          </cell>
          <cell r="J46">
            <v>1836</v>
          </cell>
          <cell r="K46">
            <v>1402</v>
          </cell>
          <cell r="L46">
            <v>669</v>
          </cell>
        </row>
        <row r="51">
          <cell r="E51"/>
          <cell r="G51"/>
          <cell r="I51"/>
          <cell r="K51"/>
        </row>
        <row r="52">
          <cell r="E52">
            <v>1</v>
          </cell>
          <cell r="G52">
            <v>1</v>
          </cell>
          <cell r="I52"/>
          <cell r="K52"/>
        </row>
        <row r="53">
          <cell r="E53"/>
          <cell r="G53"/>
          <cell r="I53"/>
          <cell r="K53"/>
        </row>
        <row r="54">
          <cell r="E54"/>
          <cell r="G54"/>
          <cell r="I54"/>
          <cell r="K54"/>
        </row>
        <row r="55">
          <cell r="E55">
            <v>1</v>
          </cell>
          <cell r="G55">
            <v>1</v>
          </cell>
          <cell r="I55">
            <v>1</v>
          </cell>
          <cell r="K55">
            <v>1</v>
          </cell>
        </row>
        <row r="56">
          <cell r="E56"/>
          <cell r="G56"/>
          <cell r="I56"/>
          <cell r="K56"/>
        </row>
        <row r="57">
          <cell r="E57">
            <v>1</v>
          </cell>
          <cell r="G57">
            <v>1</v>
          </cell>
          <cell r="I57">
            <v>2</v>
          </cell>
          <cell r="K57">
            <v>2</v>
          </cell>
        </row>
        <row r="58">
          <cell r="E58"/>
          <cell r="G58"/>
          <cell r="I58"/>
          <cell r="K58"/>
        </row>
        <row r="59">
          <cell r="G59">
            <v>0</v>
          </cell>
        </row>
        <row r="60">
          <cell r="G60">
            <v>3</v>
          </cell>
        </row>
        <row r="62">
          <cell r="D62">
            <v>23</v>
          </cell>
          <cell r="L62"/>
        </row>
        <row r="63">
          <cell r="D63">
            <v>4</v>
          </cell>
          <cell r="L63"/>
        </row>
        <row r="64">
          <cell r="D64">
            <v>4</v>
          </cell>
          <cell r="L64"/>
        </row>
        <row r="65">
          <cell r="D65">
            <v>15</v>
          </cell>
        </row>
        <row r="66">
          <cell r="D66">
            <v>0</v>
          </cell>
          <cell r="L66"/>
        </row>
        <row r="67">
          <cell r="D67">
            <v>4753</v>
          </cell>
        </row>
        <row r="70">
          <cell r="D70">
            <v>0</v>
          </cell>
          <cell r="L70">
            <v>-2.3999999999999998E-3</v>
          </cell>
        </row>
      </sheetData>
      <sheetData sheetId="7">
        <row r="12">
          <cell r="B12"/>
          <cell r="C12"/>
          <cell r="D12"/>
          <cell r="E12">
            <v>73</v>
          </cell>
          <cell r="F12"/>
          <cell r="G12"/>
          <cell r="H12"/>
          <cell r="I12">
            <v>229</v>
          </cell>
          <cell r="J12"/>
          <cell r="L12"/>
        </row>
        <row r="13">
          <cell r="B13"/>
          <cell r="C13"/>
          <cell r="D13"/>
          <cell r="E13">
            <v>851</v>
          </cell>
          <cell r="F13"/>
          <cell r="G13"/>
          <cell r="H13"/>
          <cell r="I13">
            <v>11774</v>
          </cell>
          <cell r="J13"/>
          <cell r="L13"/>
        </row>
        <row r="17">
          <cell r="B17"/>
          <cell r="C17">
            <v>25</v>
          </cell>
          <cell r="D17">
            <v>23</v>
          </cell>
          <cell r="F17">
            <v>15</v>
          </cell>
          <cell r="H17">
            <v>10</v>
          </cell>
          <cell r="J17"/>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cell r="C22">
            <v>169</v>
          </cell>
          <cell r="D22">
            <v>49</v>
          </cell>
          <cell r="F22">
            <v>10</v>
          </cell>
          <cell r="H22">
            <v>1</v>
          </cell>
          <cell r="J22"/>
        </row>
        <row r="23">
          <cell r="B23"/>
          <cell r="C23"/>
          <cell r="D23"/>
          <cell r="F23"/>
          <cell r="H23"/>
          <cell r="J23"/>
        </row>
        <row r="24">
          <cell r="B24"/>
          <cell r="C24"/>
          <cell r="D24"/>
          <cell r="F24"/>
          <cell r="H24"/>
          <cell r="J24"/>
        </row>
        <row r="25">
          <cell r="B25"/>
          <cell r="C25"/>
          <cell r="D25"/>
          <cell r="F25"/>
          <cell r="H25"/>
          <cell r="J25"/>
        </row>
        <row r="26">
          <cell r="B26"/>
          <cell r="C26"/>
          <cell r="D26"/>
          <cell r="F26"/>
          <cell r="H26"/>
          <cell r="J26"/>
        </row>
        <row r="29">
          <cell r="J29">
            <v>95</v>
          </cell>
        </row>
        <row r="31">
          <cell r="B31"/>
          <cell r="C31">
            <v>825</v>
          </cell>
          <cell r="D31">
            <v>16</v>
          </cell>
          <cell r="F31">
            <v>5</v>
          </cell>
          <cell r="H31">
            <v>5</v>
          </cell>
          <cell r="J31"/>
        </row>
        <row r="32">
          <cell r="B32"/>
          <cell r="C32"/>
          <cell r="D32"/>
          <cell r="F32"/>
          <cell r="H32"/>
          <cell r="J32"/>
        </row>
        <row r="33">
          <cell r="B33"/>
          <cell r="C33"/>
          <cell r="D33"/>
          <cell r="F33"/>
          <cell r="H33"/>
          <cell r="J33"/>
        </row>
        <row r="34">
          <cell r="B34"/>
          <cell r="C34"/>
          <cell r="D34"/>
          <cell r="F34"/>
          <cell r="H34"/>
          <cell r="J34"/>
        </row>
        <row r="35">
          <cell r="B35"/>
          <cell r="C35"/>
          <cell r="D35"/>
          <cell r="F35"/>
          <cell r="H35"/>
          <cell r="J35"/>
        </row>
        <row r="36">
          <cell r="B36"/>
          <cell r="C36">
            <v>11567</v>
          </cell>
          <cell r="D36">
            <v>203</v>
          </cell>
          <cell r="F36">
            <v>2</v>
          </cell>
          <cell r="H36">
            <v>2</v>
          </cell>
          <cell r="J36"/>
        </row>
        <row r="37">
          <cell r="B37"/>
          <cell r="C37"/>
          <cell r="D37"/>
          <cell r="F37"/>
          <cell r="H37"/>
          <cell r="J37"/>
        </row>
        <row r="38">
          <cell r="B38"/>
          <cell r="C38"/>
          <cell r="D38"/>
          <cell r="F38"/>
          <cell r="H38"/>
          <cell r="J38"/>
        </row>
        <row r="39">
          <cell r="B39"/>
          <cell r="C39"/>
          <cell r="D39"/>
          <cell r="F39"/>
          <cell r="H39"/>
          <cell r="J39"/>
        </row>
        <row r="40">
          <cell r="B40"/>
          <cell r="C40"/>
          <cell r="D40"/>
          <cell r="F40"/>
          <cell r="H40"/>
          <cell r="J40"/>
        </row>
        <row r="45">
          <cell r="B45"/>
          <cell r="C45"/>
          <cell r="D45"/>
          <cell r="E45">
            <v>13</v>
          </cell>
          <cell r="F45">
            <v>34</v>
          </cell>
          <cell r="G45">
            <v>29</v>
          </cell>
          <cell r="H45">
            <v>19</v>
          </cell>
          <cell r="I45">
            <v>145</v>
          </cell>
          <cell r="J45">
            <v>19</v>
          </cell>
          <cell r="K45">
            <v>32</v>
          </cell>
          <cell r="L45">
            <v>11</v>
          </cell>
        </row>
        <row r="46">
          <cell r="B46">
            <v>64</v>
          </cell>
          <cell r="C46"/>
          <cell r="D46"/>
          <cell r="E46"/>
          <cell r="F46">
            <v>846</v>
          </cell>
          <cell r="G46">
            <v>2333</v>
          </cell>
          <cell r="H46">
            <v>1803</v>
          </cell>
          <cell r="I46">
            <v>2533</v>
          </cell>
          <cell r="J46">
            <v>1331</v>
          </cell>
          <cell r="K46">
            <v>2653</v>
          </cell>
          <cell r="L46">
            <v>1062</v>
          </cell>
        </row>
        <row r="51">
          <cell r="E51">
            <v>1</v>
          </cell>
          <cell r="G51">
            <v>1</v>
          </cell>
          <cell r="I51"/>
          <cell r="K51"/>
        </row>
        <row r="52">
          <cell r="E52"/>
          <cell r="G52"/>
          <cell r="I52"/>
          <cell r="K52"/>
        </row>
        <row r="53">
          <cell r="E53">
            <v>2</v>
          </cell>
          <cell r="G53">
            <v>2</v>
          </cell>
          <cell r="I53">
            <v>17</v>
          </cell>
          <cell r="K53">
            <v>17</v>
          </cell>
        </row>
        <row r="54">
          <cell r="E54"/>
          <cell r="G54"/>
          <cell r="I54"/>
          <cell r="K54"/>
        </row>
        <row r="55">
          <cell r="E55"/>
          <cell r="G55"/>
          <cell r="I55">
            <v>3</v>
          </cell>
          <cell r="K55">
            <v>3</v>
          </cell>
        </row>
        <row r="56">
          <cell r="E56"/>
          <cell r="G56"/>
          <cell r="I56"/>
          <cell r="K56"/>
        </row>
        <row r="57">
          <cell r="E57"/>
          <cell r="G57"/>
          <cell r="I57"/>
          <cell r="K57"/>
        </row>
        <row r="58">
          <cell r="E58"/>
          <cell r="G58"/>
          <cell r="I58"/>
          <cell r="K58"/>
        </row>
        <row r="59">
          <cell r="G59">
            <v>0</v>
          </cell>
        </row>
        <row r="60">
          <cell r="G60">
            <v>3</v>
          </cell>
        </row>
        <row r="62">
          <cell r="D62">
            <v>17</v>
          </cell>
          <cell r="L62"/>
        </row>
        <row r="63">
          <cell r="D63">
            <v>8</v>
          </cell>
          <cell r="L63"/>
        </row>
        <row r="64">
          <cell r="D64">
            <v>3</v>
          </cell>
          <cell r="L64"/>
        </row>
        <row r="65">
          <cell r="D65">
            <v>5</v>
          </cell>
        </row>
        <row r="66">
          <cell r="D66">
            <v>1</v>
          </cell>
          <cell r="L66"/>
        </row>
        <row r="67">
          <cell r="D67">
            <v>3320</v>
          </cell>
        </row>
        <row r="70">
          <cell r="D70">
            <v>0</v>
          </cell>
          <cell r="L70">
            <v>3.5999999999999999E-3</v>
          </cell>
        </row>
      </sheetData>
      <sheetData sheetId="8">
        <row r="12">
          <cell r="B12"/>
          <cell r="C12"/>
          <cell r="D12"/>
          <cell r="E12">
            <v>2777</v>
          </cell>
          <cell r="F12"/>
          <cell r="G12"/>
          <cell r="H12"/>
          <cell r="I12">
            <v>6807</v>
          </cell>
          <cell r="J12"/>
          <cell r="L12"/>
        </row>
        <row r="13">
          <cell r="B13"/>
          <cell r="C13"/>
          <cell r="D13"/>
          <cell r="E13">
            <v>52210</v>
          </cell>
          <cell r="F13"/>
          <cell r="G13">
            <v>2</v>
          </cell>
          <cell r="H13"/>
          <cell r="I13">
            <v>373622</v>
          </cell>
          <cell r="J13"/>
          <cell r="L13"/>
        </row>
        <row r="17">
          <cell r="B17"/>
          <cell r="C17">
            <v>1116</v>
          </cell>
          <cell r="D17">
            <v>614</v>
          </cell>
          <cell r="F17">
            <v>793</v>
          </cell>
          <cell r="H17">
            <v>196</v>
          </cell>
          <cell r="J17">
            <v>58</v>
          </cell>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cell r="C22">
            <v>5025</v>
          </cell>
          <cell r="D22">
            <v>1325</v>
          </cell>
          <cell r="F22">
            <v>457</v>
          </cell>
          <cell r="H22"/>
          <cell r="J22"/>
        </row>
        <row r="23">
          <cell r="B23"/>
          <cell r="C23"/>
          <cell r="D23"/>
          <cell r="F23"/>
          <cell r="H23"/>
          <cell r="J23"/>
        </row>
        <row r="24">
          <cell r="B24"/>
          <cell r="C24"/>
          <cell r="D24"/>
          <cell r="F24"/>
          <cell r="H24"/>
          <cell r="J24"/>
        </row>
        <row r="25">
          <cell r="B25"/>
          <cell r="C25"/>
          <cell r="D25"/>
          <cell r="F25"/>
          <cell r="H25"/>
          <cell r="J25"/>
        </row>
        <row r="26">
          <cell r="B26"/>
          <cell r="C26"/>
          <cell r="D26"/>
          <cell r="F26"/>
          <cell r="H26"/>
          <cell r="J26"/>
        </row>
        <row r="29">
          <cell r="J29">
            <v>99</v>
          </cell>
        </row>
        <row r="31">
          <cell r="B31"/>
          <cell r="C31">
            <v>46134</v>
          </cell>
          <cell r="D31">
            <v>5828</v>
          </cell>
          <cell r="F31">
            <v>195</v>
          </cell>
          <cell r="H31">
            <v>50</v>
          </cell>
          <cell r="J31">
            <v>3</v>
          </cell>
        </row>
        <row r="32">
          <cell r="B32"/>
          <cell r="C32"/>
          <cell r="D32"/>
          <cell r="F32"/>
          <cell r="H32"/>
          <cell r="J32"/>
        </row>
        <row r="33">
          <cell r="B33"/>
          <cell r="C33">
            <v>2</v>
          </cell>
          <cell r="D33"/>
          <cell r="F33"/>
          <cell r="H33"/>
          <cell r="J33"/>
        </row>
        <row r="34">
          <cell r="B34"/>
          <cell r="C34"/>
          <cell r="D34"/>
          <cell r="F34"/>
          <cell r="H34"/>
          <cell r="J34"/>
        </row>
        <row r="35">
          <cell r="B35"/>
          <cell r="C35"/>
          <cell r="D35"/>
          <cell r="F35"/>
          <cell r="H35"/>
          <cell r="J35"/>
        </row>
        <row r="36">
          <cell r="B36"/>
          <cell r="C36">
            <v>369400</v>
          </cell>
          <cell r="D36">
            <v>3918</v>
          </cell>
          <cell r="F36">
            <v>269</v>
          </cell>
          <cell r="H36">
            <v>35</v>
          </cell>
          <cell r="J36"/>
        </row>
        <row r="37">
          <cell r="B37"/>
          <cell r="C37"/>
          <cell r="D37"/>
          <cell r="F37"/>
          <cell r="H37"/>
          <cell r="J37"/>
        </row>
        <row r="38">
          <cell r="B38"/>
          <cell r="C38"/>
          <cell r="D38"/>
          <cell r="F38"/>
          <cell r="H38"/>
          <cell r="J38"/>
        </row>
        <row r="39">
          <cell r="B39"/>
          <cell r="C39"/>
          <cell r="D39"/>
          <cell r="F39"/>
          <cell r="H39"/>
          <cell r="J39"/>
        </row>
        <row r="40">
          <cell r="B40"/>
          <cell r="C40"/>
          <cell r="D40"/>
          <cell r="F40"/>
          <cell r="H40"/>
          <cell r="J40"/>
        </row>
        <row r="45">
          <cell r="B45"/>
          <cell r="C45"/>
          <cell r="D45">
            <v>4</v>
          </cell>
          <cell r="E45">
            <v>261</v>
          </cell>
          <cell r="F45">
            <v>1765</v>
          </cell>
          <cell r="G45">
            <v>1413</v>
          </cell>
          <cell r="H45">
            <v>1055</v>
          </cell>
          <cell r="I45">
            <v>2396</v>
          </cell>
          <cell r="J45">
            <v>1400</v>
          </cell>
          <cell r="K45">
            <v>909</v>
          </cell>
          <cell r="L45">
            <v>381</v>
          </cell>
        </row>
        <row r="46">
          <cell r="B46"/>
          <cell r="C46"/>
          <cell r="D46">
            <v>28</v>
          </cell>
          <cell r="E46">
            <v>5307</v>
          </cell>
          <cell r="F46">
            <v>40668</v>
          </cell>
          <cell r="G46">
            <v>85859</v>
          </cell>
          <cell r="H46">
            <v>69340</v>
          </cell>
          <cell r="I46">
            <v>86686</v>
          </cell>
          <cell r="J46">
            <v>63151</v>
          </cell>
          <cell r="K46">
            <v>54204</v>
          </cell>
          <cell r="L46">
            <v>20591</v>
          </cell>
        </row>
        <row r="51">
          <cell r="E51">
            <v>4</v>
          </cell>
          <cell r="G51">
            <v>1</v>
          </cell>
          <cell r="I51">
            <v>16</v>
          </cell>
          <cell r="K51">
            <v>9</v>
          </cell>
        </row>
        <row r="52">
          <cell r="E52">
            <v>3</v>
          </cell>
          <cell r="G52">
            <v>3</v>
          </cell>
          <cell r="I52">
            <v>29</v>
          </cell>
          <cell r="K52">
            <v>17</v>
          </cell>
        </row>
        <row r="53">
          <cell r="E53">
            <v>54</v>
          </cell>
          <cell r="G53">
            <v>54</v>
          </cell>
          <cell r="I53">
            <v>216</v>
          </cell>
          <cell r="K53">
            <v>214</v>
          </cell>
        </row>
        <row r="54">
          <cell r="E54">
            <v>1</v>
          </cell>
          <cell r="G54">
            <v>1</v>
          </cell>
          <cell r="I54">
            <v>47</v>
          </cell>
          <cell r="K54">
            <v>45</v>
          </cell>
        </row>
        <row r="55">
          <cell r="E55">
            <v>7</v>
          </cell>
          <cell r="G55">
            <v>2</v>
          </cell>
          <cell r="I55">
            <v>51</v>
          </cell>
          <cell r="K55">
            <v>23</v>
          </cell>
        </row>
        <row r="56">
          <cell r="E56">
            <v>13</v>
          </cell>
          <cell r="G56">
            <v>2</v>
          </cell>
          <cell r="I56">
            <v>181</v>
          </cell>
          <cell r="K56">
            <v>162</v>
          </cell>
        </row>
        <row r="57">
          <cell r="E57">
            <v>1</v>
          </cell>
          <cell r="G57">
            <v>0</v>
          </cell>
          <cell r="I57">
            <v>56</v>
          </cell>
          <cell r="K57">
            <v>3</v>
          </cell>
        </row>
        <row r="58">
          <cell r="E58">
            <v>0</v>
          </cell>
          <cell r="G58">
            <v>0</v>
          </cell>
          <cell r="I58">
            <v>5</v>
          </cell>
          <cell r="K58">
            <v>3</v>
          </cell>
        </row>
        <row r="59">
          <cell r="G59">
            <v>0</v>
          </cell>
        </row>
        <row r="60">
          <cell r="G60">
            <v>31</v>
          </cell>
        </row>
        <row r="62">
          <cell r="D62">
            <v>270</v>
          </cell>
          <cell r="L62"/>
        </row>
        <row r="63">
          <cell r="D63">
            <v>46</v>
          </cell>
          <cell r="L63"/>
        </row>
        <row r="64">
          <cell r="D64">
            <v>67</v>
          </cell>
          <cell r="L64"/>
        </row>
        <row r="65">
          <cell r="D65">
            <v>157</v>
          </cell>
        </row>
        <row r="66">
          <cell r="D66">
            <v>0</v>
          </cell>
          <cell r="L66"/>
        </row>
        <row r="67">
          <cell r="D67">
            <v>197807</v>
          </cell>
        </row>
        <row r="70">
          <cell r="D70">
            <v>0</v>
          </cell>
          <cell r="L70">
            <v>3.7299999999999998E-3</v>
          </cell>
        </row>
      </sheetData>
      <sheetData sheetId="9">
        <row r="12">
          <cell r="B12"/>
          <cell r="C12"/>
          <cell r="D12"/>
          <cell r="E12">
            <v>4093</v>
          </cell>
          <cell r="F12"/>
          <cell r="G12"/>
          <cell r="H12"/>
          <cell r="I12">
            <v>7793</v>
          </cell>
          <cell r="J12"/>
          <cell r="L12"/>
        </row>
        <row r="13">
          <cell r="B13"/>
          <cell r="C13"/>
          <cell r="D13"/>
          <cell r="E13">
            <v>68896</v>
          </cell>
          <cell r="F13"/>
          <cell r="G13">
            <v>8154</v>
          </cell>
          <cell r="H13"/>
          <cell r="I13">
            <v>462945</v>
          </cell>
          <cell r="J13"/>
          <cell r="L13"/>
        </row>
        <row r="17">
          <cell r="B17"/>
          <cell r="C17">
            <v>1650</v>
          </cell>
          <cell r="D17">
            <v>1461</v>
          </cell>
          <cell r="F17">
            <v>739</v>
          </cell>
          <cell r="H17">
            <v>129</v>
          </cell>
          <cell r="J17">
            <v>114</v>
          </cell>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cell r="C22">
            <v>5035</v>
          </cell>
          <cell r="D22">
            <v>2302</v>
          </cell>
          <cell r="F22">
            <v>455</v>
          </cell>
          <cell r="H22"/>
          <cell r="J22"/>
        </row>
        <row r="23">
          <cell r="B23"/>
          <cell r="C23"/>
          <cell r="D23"/>
          <cell r="F23"/>
          <cell r="H23"/>
          <cell r="J23"/>
        </row>
        <row r="24">
          <cell r="B24"/>
          <cell r="C24"/>
          <cell r="D24"/>
          <cell r="F24"/>
          <cell r="H24"/>
          <cell r="J24"/>
        </row>
        <row r="25">
          <cell r="B25"/>
          <cell r="C25"/>
          <cell r="D25"/>
          <cell r="F25"/>
          <cell r="H25"/>
          <cell r="J25"/>
        </row>
        <row r="26">
          <cell r="B26"/>
          <cell r="C26"/>
          <cell r="D26"/>
          <cell r="F26"/>
          <cell r="H26"/>
          <cell r="J26"/>
        </row>
        <row r="29">
          <cell r="J29">
            <v>86</v>
          </cell>
        </row>
        <row r="31">
          <cell r="B31"/>
          <cell r="C31">
            <v>62814</v>
          </cell>
          <cell r="D31">
            <v>5501</v>
          </cell>
          <cell r="F31">
            <v>483</v>
          </cell>
          <cell r="H31">
            <v>95</v>
          </cell>
          <cell r="J31">
            <v>3</v>
          </cell>
        </row>
        <row r="32">
          <cell r="B32"/>
          <cell r="C32"/>
          <cell r="D32"/>
          <cell r="F32"/>
          <cell r="H32"/>
          <cell r="J32"/>
        </row>
        <row r="33">
          <cell r="B33"/>
          <cell r="C33">
            <v>11</v>
          </cell>
          <cell r="D33">
            <v>8143</v>
          </cell>
          <cell r="F33"/>
          <cell r="H33"/>
          <cell r="J33"/>
        </row>
        <row r="34">
          <cell r="B34"/>
          <cell r="C34"/>
          <cell r="D34"/>
          <cell r="F34"/>
          <cell r="H34"/>
          <cell r="J34"/>
        </row>
        <row r="35">
          <cell r="B35"/>
          <cell r="C35">
            <v>20</v>
          </cell>
          <cell r="D35">
            <v>9682</v>
          </cell>
          <cell r="F35"/>
          <cell r="H35"/>
          <cell r="J35"/>
        </row>
        <row r="36">
          <cell r="B36"/>
          <cell r="C36">
            <v>444188</v>
          </cell>
          <cell r="D36">
            <v>8268</v>
          </cell>
          <cell r="F36">
            <v>741</v>
          </cell>
          <cell r="H36">
            <v>46</v>
          </cell>
          <cell r="J36"/>
        </row>
        <row r="37">
          <cell r="B37"/>
          <cell r="C37"/>
          <cell r="D37"/>
          <cell r="F37"/>
          <cell r="H37"/>
          <cell r="J37"/>
        </row>
        <row r="38">
          <cell r="B38"/>
          <cell r="C38"/>
          <cell r="D38"/>
          <cell r="F38"/>
          <cell r="H38"/>
          <cell r="J38"/>
        </row>
        <row r="39">
          <cell r="B39"/>
          <cell r="C39"/>
          <cell r="D39"/>
          <cell r="F39"/>
          <cell r="H39"/>
          <cell r="J39"/>
        </row>
        <row r="40">
          <cell r="B40"/>
          <cell r="C40"/>
          <cell r="D40"/>
          <cell r="F40"/>
          <cell r="H40"/>
          <cell r="J40"/>
        </row>
        <row r="45">
          <cell r="B45"/>
          <cell r="C45"/>
          <cell r="D45">
            <v>2</v>
          </cell>
          <cell r="E45">
            <v>608</v>
          </cell>
          <cell r="F45">
            <v>2192</v>
          </cell>
          <cell r="G45">
            <v>1085</v>
          </cell>
          <cell r="H45">
            <v>891</v>
          </cell>
          <cell r="I45">
            <v>2750</v>
          </cell>
          <cell r="J45">
            <v>1754</v>
          </cell>
          <cell r="K45">
            <v>2003</v>
          </cell>
          <cell r="L45">
            <v>601</v>
          </cell>
        </row>
        <row r="46">
          <cell r="B46">
            <v>1324</v>
          </cell>
          <cell r="C46">
            <v>435</v>
          </cell>
          <cell r="D46">
            <v>630</v>
          </cell>
          <cell r="E46">
            <v>21391</v>
          </cell>
          <cell r="F46">
            <v>64660</v>
          </cell>
          <cell r="G46">
            <v>52062</v>
          </cell>
          <cell r="H46">
            <v>60632</v>
          </cell>
          <cell r="I46">
            <v>86351</v>
          </cell>
          <cell r="J46">
            <v>77381</v>
          </cell>
          <cell r="K46">
            <v>137183</v>
          </cell>
          <cell r="L46">
            <v>37946</v>
          </cell>
        </row>
        <row r="51">
          <cell r="E51">
            <v>3</v>
          </cell>
          <cell r="G51">
            <v>1</v>
          </cell>
          <cell r="I51">
            <v>43</v>
          </cell>
          <cell r="K51">
            <v>33</v>
          </cell>
        </row>
        <row r="52">
          <cell r="E52">
            <v>2</v>
          </cell>
          <cell r="G52">
            <v>1</v>
          </cell>
          <cell r="I52">
            <v>90</v>
          </cell>
          <cell r="K52">
            <v>74</v>
          </cell>
        </row>
        <row r="53">
          <cell r="E53">
            <v>77</v>
          </cell>
          <cell r="G53">
            <v>77</v>
          </cell>
          <cell r="I53">
            <v>288</v>
          </cell>
          <cell r="K53">
            <v>278</v>
          </cell>
        </row>
        <row r="54">
          <cell r="E54">
            <v>0</v>
          </cell>
          <cell r="G54">
            <v>0</v>
          </cell>
          <cell r="I54">
            <v>86</v>
          </cell>
          <cell r="K54">
            <v>86</v>
          </cell>
        </row>
        <row r="55">
          <cell r="E55">
            <v>18</v>
          </cell>
          <cell r="G55">
            <v>7</v>
          </cell>
          <cell r="I55">
            <v>121</v>
          </cell>
          <cell r="K55">
            <v>33</v>
          </cell>
        </row>
        <row r="56">
          <cell r="E56">
            <v>12</v>
          </cell>
          <cell r="G56">
            <v>3</v>
          </cell>
          <cell r="I56">
            <v>176</v>
          </cell>
          <cell r="K56">
            <v>156</v>
          </cell>
        </row>
        <row r="57">
          <cell r="E57">
            <v>1</v>
          </cell>
          <cell r="G57">
            <v>0</v>
          </cell>
          <cell r="I57">
            <v>6</v>
          </cell>
          <cell r="K57">
            <v>3</v>
          </cell>
        </row>
        <row r="58">
          <cell r="E58">
            <v>0</v>
          </cell>
          <cell r="G58">
            <v>0</v>
          </cell>
          <cell r="I58">
            <v>98</v>
          </cell>
          <cell r="K58">
            <v>36</v>
          </cell>
        </row>
        <row r="59">
          <cell r="G59">
            <v>5</v>
          </cell>
        </row>
        <row r="60">
          <cell r="G60">
            <v>98</v>
          </cell>
        </row>
        <row r="62">
          <cell r="D62">
            <v>364</v>
          </cell>
          <cell r="L62"/>
        </row>
        <row r="63">
          <cell r="D63">
            <v>56</v>
          </cell>
          <cell r="L63"/>
        </row>
        <row r="64">
          <cell r="D64">
            <v>112</v>
          </cell>
          <cell r="L64"/>
        </row>
        <row r="65">
          <cell r="D65">
            <v>196</v>
          </cell>
        </row>
        <row r="66">
          <cell r="D66">
            <v>0</v>
          </cell>
          <cell r="L66"/>
        </row>
        <row r="67">
          <cell r="D67">
            <v>227240</v>
          </cell>
        </row>
        <row r="70">
          <cell r="D70">
            <v>0</v>
          </cell>
          <cell r="L70">
            <v>-9.4199999999999996E-3</v>
          </cell>
        </row>
      </sheetData>
      <sheetData sheetId="10">
        <row r="12">
          <cell r="B12"/>
          <cell r="C12"/>
          <cell r="D12"/>
          <cell r="E12">
            <v>1425</v>
          </cell>
          <cell r="F12"/>
          <cell r="G12"/>
          <cell r="H12"/>
          <cell r="I12">
            <v>7100</v>
          </cell>
          <cell r="J12"/>
          <cell r="L12"/>
        </row>
        <row r="13">
          <cell r="B13"/>
          <cell r="C13"/>
          <cell r="D13"/>
          <cell r="E13">
            <v>22179</v>
          </cell>
          <cell r="F13"/>
          <cell r="G13"/>
          <cell r="H13"/>
          <cell r="I13">
            <v>293665</v>
          </cell>
          <cell r="J13"/>
          <cell r="L13"/>
        </row>
        <row r="17">
          <cell r="B17"/>
          <cell r="C17">
            <v>585</v>
          </cell>
          <cell r="D17">
            <v>433</v>
          </cell>
          <cell r="F17">
            <v>329</v>
          </cell>
          <cell r="H17">
            <v>55</v>
          </cell>
          <cell r="J17">
            <v>23</v>
          </cell>
        </row>
        <row r="18">
          <cell r="B18"/>
          <cell r="C18"/>
          <cell r="D18"/>
          <cell r="F18"/>
          <cell r="H18"/>
          <cell r="J18"/>
        </row>
        <row r="19">
          <cell r="B19"/>
          <cell r="C19"/>
          <cell r="D19"/>
          <cell r="F19"/>
          <cell r="H19"/>
          <cell r="J19"/>
        </row>
        <row r="20">
          <cell r="B20"/>
          <cell r="C20"/>
          <cell r="D20"/>
          <cell r="F20"/>
          <cell r="H20"/>
          <cell r="J20"/>
        </row>
        <row r="21">
          <cell r="B21"/>
          <cell r="C21"/>
          <cell r="D21"/>
          <cell r="F21"/>
          <cell r="H21"/>
          <cell r="J21"/>
        </row>
        <row r="22">
          <cell r="B22"/>
          <cell r="C22">
            <v>5197</v>
          </cell>
          <cell r="D22">
            <v>1303</v>
          </cell>
          <cell r="F22">
            <v>600</v>
          </cell>
          <cell r="H22"/>
          <cell r="J22"/>
        </row>
        <row r="23">
          <cell r="B23"/>
          <cell r="C23"/>
          <cell r="D23"/>
          <cell r="F23"/>
          <cell r="H23"/>
          <cell r="J23"/>
        </row>
        <row r="24">
          <cell r="B24"/>
          <cell r="C24"/>
          <cell r="D24"/>
          <cell r="F24"/>
          <cell r="H24"/>
          <cell r="J24"/>
        </row>
        <row r="25">
          <cell r="B25"/>
          <cell r="C25"/>
          <cell r="D25"/>
          <cell r="F25"/>
          <cell r="H25"/>
          <cell r="J25"/>
        </row>
        <row r="26">
          <cell r="B26"/>
          <cell r="C26"/>
          <cell r="D26"/>
          <cell r="F26"/>
          <cell r="H26"/>
          <cell r="J26"/>
        </row>
        <row r="29">
          <cell r="J29">
            <v>97.59</v>
          </cell>
        </row>
        <row r="31">
          <cell r="B31"/>
          <cell r="C31">
            <v>19958</v>
          </cell>
          <cell r="D31">
            <v>2079</v>
          </cell>
          <cell r="F31">
            <v>117</v>
          </cell>
          <cell r="H31">
            <v>25</v>
          </cell>
          <cell r="J31"/>
        </row>
        <row r="32">
          <cell r="B32"/>
          <cell r="C32"/>
          <cell r="D32"/>
          <cell r="F32"/>
          <cell r="H32"/>
          <cell r="J32"/>
        </row>
        <row r="33">
          <cell r="B33"/>
          <cell r="C33"/>
          <cell r="D33"/>
          <cell r="F33"/>
          <cell r="H33"/>
          <cell r="J33"/>
        </row>
        <row r="34">
          <cell r="B34"/>
          <cell r="C34"/>
          <cell r="D34"/>
          <cell r="F34"/>
          <cell r="H34"/>
          <cell r="J34"/>
        </row>
        <row r="35">
          <cell r="B35"/>
          <cell r="C35"/>
          <cell r="D35"/>
          <cell r="F35"/>
          <cell r="H35"/>
          <cell r="J35"/>
        </row>
        <row r="36">
          <cell r="B36"/>
          <cell r="C36">
            <v>290342</v>
          </cell>
          <cell r="D36">
            <v>3058</v>
          </cell>
          <cell r="F36">
            <v>231</v>
          </cell>
          <cell r="H36">
            <v>34</v>
          </cell>
          <cell r="J36"/>
        </row>
        <row r="37">
          <cell r="B37"/>
          <cell r="C37"/>
          <cell r="D37"/>
          <cell r="F37"/>
          <cell r="H37"/>
          <cell r="J37"/>
        </row>
        <row r="38">
          <cell r="B38"/>
          <cell r="C38"/>
          <cell r="D38"/>
          <cell r="F38"/>
          <cell r="H38"/>
          <cell r="J38"/>
        </row>
        <row r="39">
          <cell r="B39"/>
          <cell r="C39"/>
          <cell r="D39"/>
          <cell r="F39"/>
          <cell r="H39"/>
          <cell r="J39"/>
        </row>
        <row r="40">
          <cell r="B40"/>
          <cell r="C40"/>
          <cell r="D40"/>
          <cell r="F40"/>
          <cell r="H40"/>
          <cell r="J40"/>
        </row>
        <row r="45">
          <cell r="B45"/>
          <cell r="C45"/>
          <cell r="D45">
            <v>2</v>
          </cell>
          <cell r="E45">
            <v>34</v>
          </cell>
          <cell r="F45">
            <v>992</v>
          </cell>
          <cell r="G45">
            <v>850</v>
          </cell>
          <cell r="H45">
            <v>647</v>
          </cell>
          <cell r="I45">
            <v>2943</v>
          </cell>
          <cell r="J45">
            <v>1312</v>
          </cell>
          <cell r="K45">
            <v>1271</v>
          </cell>
          <cell r="L45">
            <v>474</v>
          </cell>
        </row>
        <row r="46">
          <cell r="B46"/>
          <cell r="C46"/>
          <cell r="D46">
            <v>5</v>
          </cell>
          <cell r="E46">
            <v>254</v>
          </cell>
          <cell r="F46">
            <v>21850</v>
          </cell>
          <cell r="G46">
            <v>57453</v>
          </cell>
          <cell r="H46">
            <v>39369</v>
          </cell>
          <cell r="I46">
            <v>72978</v>
          </cell>
          <cell r="J46">
            <v>56125</v>
          </cell>
          <cell r="K46">
            <v>46495</v>
          </cell>
          <cell r="L46">
            <v>21315</v>
          </cell>
        </row>
        <row r="51">
          <cell r="E51">
            <v>1</v>
          </cell>
          <cell r="G51"/>
          <cell r="I51">
            <v>18</v>
          </cell>
          <cell r="K51">
            <v>6</v>
          </cell>
        </row>
        <row r="52">
          <cell r="E52">
            <v>3</v>
          </cell>
          <cell r="G52">
            <v>3</v>
          </cell>
          <cell r="I52">
            <v>37</v>
          </cell>
          <cell r="K52">
            <v>27</v>
          </cell>
        </row>
        <row r="53">
          <cell r="E53">
            <v>60</v>
          </cell>
          <cell r="G53">
            <v>55</v>
          </cell>
          <cell r="I53">
            <v>270</v>
          </cell>
          <cell r="K53">
            <v>255</v>
          </cell>
        </row>
        <row r="54">
          <cell r="E54">
            <v>2</v>
          </cell>
          <cell r="G54">
            <v>2</v>
          </cell>
          <cell r="I54">
            <v>51</v>
          </cell>
          <cell r="K54">
            <v>45</v>
          </cell>
        </row>
        <row r="55">
          <cell r="E55">
            <v>3</v>
          </cell>
          <cell r="G55"/>
          <cell r="I55">
            <v>54</v>
          </cell>
          <cell r="K55">
            <v>4</v>
          </cell>
        </row>
        <row r="56">
          <cell r="E56">
            <v>59</v>
          </cell>
          <cell r="G56">
            <v>3</v>
          </cell>
          <cell r="I56">
            <v>1260</v>
          </cell>
          <cell r="K56">
            <v>205</v>
          </cell>
        </row>
        <row r="57">
          <cell r="E57"/>
          <cell r="G57"/>
          <cell r="I57">
            <v>1</v>
          </cell>
          <cell r="K57">
            <v>1</v>
          </cell>
        </row>
        <row r="58">
          <cell r="E58">
            <v>3</v>
          </cell>
          <cell r="G58"/>
          <cell r="I58">
            <v>8</v>
          </cell>
          <cell r="K58">
            <v>3</v>
          </cell>
        </row>
        <row r="59">
          <cell r="G59">
            <v>718</v>
          </cell>
        </row>
        <row r="60">
          <cell r="G60">
            <v>0</v>
          </cell>
        </row>
        <row r="62">
          <cell r="D62">
            <v>359</v>
          </cell>
          <cell r="L62"/>
        </row>
        <row r="63">
          <cell r="D63">
            <v>60</v>
          </cell>
          <cell r="L63"/>
        </row>
        <row r="64">
          <cell r="D64">
            <v>50</v>
          </cell>
          <cell r="L64"/>
        </row>
        <row r="65">
          <cell r="D65">
            <v>245</v>
          </cell>
        </row>
        <row r="66">
          <cell r="D66">
            <v>4</v>
          </cell>
          <cell r="L66"/>
        </row>
        <row r="67">
          <cell r="D67">
            <v>158132</v>
          </cell>
        </row>
        <row r="70">
          <cell r="D70">
            <v>0</v>
          </cell>
          <cell r="L70">
            <v>4.7000000000000002E-3</v>
          </cell>
        </row>
      </sheetData>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idwest"/>
      <sheetName val="NSP"/>
      <sheetName val="St.Croix"/>
      <sheetName val="SWL&amp;P"/>
      <sheetName val="WEPCO"/>
      <sheetName val="Wisconsin Gas"/>
      <sheetName val="WPSC"/>
      <sheetName val="2022 Annual All Operators"/>
    </sheetNames>
    <sheetDataSet>
      <sheetData sheetId="0">
        <row r="12">
          <cell r="B12"/>
          <cell r="C12"/>
          <cell r="D12"/>
          <cell r="E12">
            <v>1405.49</v>
          </cell>
          <cell r="F12"/>
          <cell r="G12"/>
          <cell r="H12"/>
          <cell r="I12">
            <v>3594.06</v>
          </cell>
          <cell r="J12"/>
          <cell r="K12"/>
          <cell r="L12"/>
        </row>
        <row r="13">
          <cell r="B13"/>
          <cell r="C13"/>
          <cell r="D13"/>
          <cell r="E13">
            <v>25019</v>
          </cell>
          <cell r="F13"/>
          <cell r="G13"/>
          <cell r="H13"/>
          <cell r="I13">
            <v>154355</v>
          </cell>
          <cell r="J13"/>
          <cell r="K13"/>
          <cell r="L13"/>
        </row>
        <row r="17">
          <cell r="B17"/>
          <cell r="C17">
            <v>541.88</v>
          </cell>
          <cell r="D17">
            <v>411.97</v>
          </cell>
          <cell r="E17"/>
          <cell r="F17">
            <v>366.28</v>
          </cell>
          <cell r="G17"/>
          <cell r="H17">
            <v>81.16</v>
          </cell>
          <cell r="I17"/>
          <cell r="J17">
            <v>4.2</v>
          </cell>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cell r="C22">
            <v>2192.2800000000002</v>
          </cell>
          <cell r="D22">
            <v>1248.1300000000001</v>
          </cell>
          <cell r="E22"/>
          <cell r="F22">
            <v>150.65</v>
          </cell>
          <cell r="G22"/>
          <cell r="H22">
            <v>3</v>
          </cell>
          <cell r="I22"/>
          <cell r="J22"/>
          <cell r="K22"/>
        </row>
        <row r="23">
          <cell r="B23"/>
          <cell r="C23"/>
          <cell r="D23"/>
          <cell r="E23"/>
          <cell r="F23"/>
          <cell r="G23"/>
          <cell r="H23"/>
          <cell r="I23"/>
          <cell r="J23"/>
          <cell r="K23"/>
        </row>
        <row r="24">
          <cell r="B24"/>
          <cell r="C24"/>
          <cell r="D24"/>
          <cell r="E24"/>
          <cell r="F24"/>
          <cell r="G24"/>
          <cell r="H24"/>
          <cell r="I24"/>
          <cell r="J24"/>
          <cell r="K24"/>
        </row>
        <row r="25">
          <cell r="B25"/>
          <cell r="C25"/>
          <cell r="D25"/>
          <cell r="E25"/>
          <cell r="F25"/>
          <cell r="G25"/>
          <cell r="H25"/>
          <cell r="I25"/>
          <cell r="J25"/>
          <cell r="K25"/>
        </row>
        <row r="26">
          <cell r="B26"/>
          <cell r="C26"/>
          <cell r="D26"/>
          <cell r="E26"/>
          <cell r="F26"/>
          <cell r="G26"/>
          <cell r="H26"/>
          <cell r="I26"/>
          <cell r="J26"/>
          <cell r="K26"/>
        </row>
        <row r="29">
          <cell r="J29">
            <v>14</v>
          </cell>
          <cell r="K29"/>
        </row>
        <row r="31">
          <cell r="B31"/>
          <cell r="C31">
            <v>23285</v>
          </cell>
          <cell r="D31">
            <v>1667</v>
          </cell>
          <cell r="E31"/>
          <cell r="F31">
            <v>51</v>
          </cell>
          <cell r="G31"/>
          <cell r="H31">
            <v>16</v>
          </cell>
          <cell r="I31"/>
          <cell r="J31"/>
          <cell r="K31"/>
        </row>
        <row r="32">
          <cell r="B32"/>
          <cell r="C32"/>
          <cell r="D32"/>
          <cell r="E32"/>
          <cell r="F32"/>
          <cell r="G32"/>
          <cell r="H32"/>
          <cell r="I32"/>
          <cell r="J32"/>
          <cell r="K32"/>
        </row>
        <row r="33">
          <cell r="B33"/>
          <cell r="C33"/>
          <cell r="D33"/>
          <cell r="E33"/>
          <cell r="F33"/>
          <cell r="G33"/>
          <cell r="H33"/>
          <cell r="I33"/>
          <cell r="J33"/>
          <cell r="K33"/>
        </row>
        <row r="34">
          <cell r="B34"/>
          <cell r="C34"/>
          <cell r="D34"/>
          <cell r="E34"/>
          <cell r="F34"/>
          <cell r="G34"/>
          <cell r="H34"/>
          <cell r="I34"/>
          <cell r="J34"/>
          <cell r="K34"/>
        </row>
        <row r="35">
          <cell r="B35"/>
          <cell r="C35"/>
          <cell r="D35"/>
          <cell r="E35"/>
          <cell r="F35"/>
          <cell r="G35"/>
          <cell r="H35"/>
          <cell r="I35"/>
          <cell r="J35"/>
          <cell r="K35"/>
        </row>
        <row r="36">
          <cell r="B36"/>
          <cell r="C36">
            <v>153124</v>
          </cell>
          <cell r="D36">
            <v>1124</v>
          </cell>
          <cell r="E36"/>
          <cell r="F36">
            <v>103</v>
          </cell>
          <cell r="G36"/>
          <cell r="H36">
            <v>4</v>
          </cell>
          <cell r="I36"/>
          <cell r="J36"/>
          <cell r="K36"/>
        </row>
        <row r="37">
          <cell r="B37"/>
          <cell r="C37"/>
          <cell r="D37"/>
          <cell r="E37"/>
          <cell r="F37"/>
          <cell r="G37"/>
          <cell r="H37"/>
          <cell r="I37"/>
          <cell r="J37"/>
          <cell r="K37"/>
        </row>
        <row r="38">
          <cell r="B38"/>
          <cell r="C38"/>
          <cell r="D38"/>
          <cell r="E38"/>
          <cell r="F38"/>
          <cell r="G38"/>
          <cell r="H38"/>
          <cell r="I38"/>
          <cell r="J38"/>
          <cell r="K38"/>
        </row>
        <row r="39">
          <cell r="B39"/>
          <cell r="C39"/>
          <cell r="D39"/>
          <cell r="E39"/>
          <cell r="F39"/>
          <cell r="G39"/>
          <cell r="H39"/>
          <cell r="I39"/>
          <cell r="J39"/>
          <cell r="K39"/>
        </row>
        <row r="40">
          <cell r="B40"/>
          <cell r="C40"/>
          <cell r="D40"/>
          <cell r="E40"/>
          <cell r="F40"/>
          <cell r="G40"/>
          <cell r="H40"/>
          <cell r="I40"/>
          <cell r="J40"/>
          <cell r="K40"/>
        </row>
        <row r="45">
          <cell r="B45">
            <v>1.53</v>
          </cell>
          <cell r="C45">
            <v>0.3</v>
          </cell>
          <cell r="D45">
            <v>0.28999999999999998</v>
          </cell>
          <cell r="E45">
            <v>86.5</v>
          </cell>
          <cell r="F45">
            <v>669.26</v>
          </cell>
          <cell r="G45">
            <v>413.93</v>
          </cell>
          <cell r="H45">
            <v>524.20000000000005</v>
          </cell>
          <cell r="I45">
            <v>1101.53</v>
          </cell>
          <cell r="J45">
            <v>740.24</v>
          </cell>
          <cell r="K45">
            <v>1116.1300000000001</v>
          </cell>
          <cell r="L45">
            <v>345.64</v>
          </cell>
        </row>
        <row r="46">
          <cell r="B46">
            <v>349</v>
          </cell>
          <cell r="C46">
            <v>5</v>
          </cell>
          <cell r="D46">
            <v>16</v>
          </cell>
          <cell r="E46">
            <v>614</v>
          </cell>
          <cell r="F46">
            <v>12257</v>
          </cell>
          <cell r="G46">
            <v>23072</v>
          </cell>
          <cell r="H46">
            <v>30927</v>
          </cell>
          <cell r="I46">
            <v>40740</v>
          </cell>
          <cell r="J46">
            <v>32761</v>
          </cell>
          <cell r="K46">
            <v>30222</v>
          </cell>
          <cell r="L46">
            <v>8411</v>
          </cell>
        </row>
        <row r="51">
          <cell r="E51">
            <v>3</v>
          </cell>
          <cell r="F51"/>
          <cell r="G51">
            <v>0</v>
          </cell>
          <cell r="H51"/>
          <cell r="I51">
            <v>9</v>
          </cell>
          <cell r="J51"/>
          <cell r="K51">
            <v>1</v>
          </cell>
          <cell r="L51"/>
        </row>
        <row r="52">
          <cell r="E52">
            <v>5</v>
          </cell>
          <cell r="F52"/>
          <cell r="G52">
            <v>3</v>
          </cell>
          <cell r="H52"/>
          <cell r="I52">
            <v>3</v>
          </cell>
          <cell r="J52"/>
          <cell r="K52">
            <v>0</v>
          </cell>
          <cell r="L52"/>
        </row>
        <row r="53">
          <cell r="E53">
            <v>34</v>
          </cell>
          <cell r="F53"/>
          <cell r="G53">
            <v>34</v>
          </cell>
          <cell r="H53"/>
          <cell r="I53">
            <v>83</v>
          </cell>
          <cell r="J53"/>
          <cell r="K53">
            <v>77</v>
          </cell>
          <cell r="L53"/>
        </row>
        <row r="54">
          <cell r="E54">
            <v>7</v>
          </cell>
          <cell r="F54"/>
          <cell r="G54">
            <v>6</v>
          </cell>
          <cell r="H54"/>
          <cell r="I54">
            <v>49</v>
          </cell>
          <cell r="J54"/>
          <cell r="K54">
            <v>36</v>
          </cell>
          <cell r="L54"/>
        </row>
        <row r="55">
          <cell r="E55">
            <v>4</v>
          </cell>
          <cell r="F55"/>
          <cell r="G55">
            <v>0</v>
          </cell>
          <cell r="H55"/>
          <cell r="I55">
            <v>1</v>
          </cell>
          <cell r="J55"/>
          <cell r="K55">
            <v>0</v>
          </cell>
          <cell r="L55"/>
        </row>
        <row r="56">
          <cell r="E56">
            <v>38</v>
          </cell>
          <cell r="F56"/>
          <cell r="G56">
            <v>4</v>
          </cell>
          <cell r="H56"/>
          <cell r="I56">
            <v>1187</v>
          </cell>
          <cell r="J56"/>
          <cell r="K56">
            <v>12</v>
          </cell>
          <cell r="L56"/>
        </row>
        <row r="57">
          <cell r="E57">
            <v>10</v>
          </cell>
          <cell r="F57"/>
          <cell r="G57">
            <v>5</v>
          </cell>
          <cell r="H57"/>
          <cell r="I57">
            <v>39</v>
          </cell>
          <cell r="J57"/>
          <cell r="K57">
            <v>1</v>
          </cell>
          <cell r="L57"/>
        </row>
        <row r="58">
          <cell r="E58">
            <v>2</v>
          </cell>
          <cell r="F58"/>
          <cell r="G58">
            <v>0</v>
          </cell>
          <cell r="H58"/>
          <cell r="I58">
            <v>1</v>
          </cell>
          <cell r="J58"/>
          <cell r="K58">
            <v>0</v>
          </cell>
          <cell r="L58"/>
        </row>
        <row r="59">
          <cell r="G59">
            <v>462</v>
          </cell>
        </row>
        <row r="60">
          <cell r="G60">
            <v>0</v>
          </cell>
          <cell r="H60"/>
          <cell r="I60"/>
          <cell r="J60"/>
          <cell r="K60"/>
          <cell r="L60"/>
        </row>
        <row r="62">
          <cell r="D62">
            <v>136</v>
          </cell>
          <cell r="L62">
            <v>3983</v>
          </cell>
        </row>
        <row r="63">
          <cell r="D63">
            <v>33</v>
          </cell>
          <cell r="L63">
            <v>70683</v>
          </cell>
        </row>
        <row r="64">
          <cell r="D64">
            <v>18</v>
          </cell>
          <cell r="L64">
            <v>119</v>
          </cell>
        </row>
        <row r="65">
          <cell r="D65">
            <v>79</v>
          </cell>
          <cell r="L65"/>
        </row>
        <row r="66">
          <cell r="D66">
            <v>6</v>
          </cell>
          <cell r="L66">
            <v>8421</v>
          </cell>
        </row>
        <row r="67">
          <cell r="D67">
            <v>97588</v>
          </cell>
          <cell r="L67"/>
        </row>
        <row r="70">
          <cell r="D70">
            <v>0</v>
          </cell>
          <cell r="L70">
            <v>1.8200000000000001E-2</v>
          </cell>
        </row>
        <row r="71">
          <cell r="D71"/>
          <cell r="L71"/>
        </row>
      </sheetData>
      <sheetData sheetId="1">
        <row r="12">
          <cell r="B12"/>
          <cell r="C12"/>
          <cell r="D12"/>
          <cell r="E12">
            <v>11</v>
          </cell>
          <cell r="F12"/>
          <cell r="G12"/>
          <cell r="H12"/>
          <cell r="I12">
            <v>288</v>
          </cell>
          <cell r="J12"/>
          <cell r="K12"/>
          <cell r="L12"/>
        </row>
        <row r="13">
          <cell r="B13"/>
          <cell r="C13"/>
          <cell r="D13"/>
          <cell r="E13">
            <v>234</v>
          </cell>
          <cell r="F13"/>
          <cell r="G13"/>
          <cell r="H13"/>
          <cell r="I13">
            <v>5378</v>
          </cell>
          <cell r="J13"/>
          <cell r="K13"/>
          <cell r="L13"/>
        </row>
        <row r="17">
          <cell r="B17"/>
          <cell r="C17">
            <v>6</v>
          </cell>
          <cell r="D17">
            <v>4</v>
          </cell>
          <cell r="E17"/>
          <cell r="F17">
            <v>1</v>
          </cell>
          <cell r="G17"/>
          <cell r="H17"/>
          <cell r="I17"/>
          <cell r="J17"/>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cell r="C22">
            <v>207</v>
          </cell>
          <cell r="D22">
            <v>80</v>
          </cell>
          <cell r="E22"/>
          <cell r="F22">
            <v>1</v>
          </cell>
          <cell r="G22"/>
          <cell r="H22"/>
          <cell r="I22"/>
          <cell r="J22"/>
          <cell r="K22"/>
        </row>
        <row r="23">
          <cell r="B23"/>
          <cell r="C23"/>
          <cell r="D23"/>
          <cell r="E23"/>
          <cell r="F23"/>
          <cell r="G23"/>
          <cell r="H23"/>
          <cell r="I23"/>
          <cell r="J23"/>
          <cell r="K23"/>
        </row>
        <row r="24">
          <cell r="B24"/>
          <cell r="C24"/>
          <cell r="D24"/>
          <cell r="E24"/>
          <cell r="F24"/>
          <cell r="G24"/>
          <cell r="H24"/>
          <cell r="I24"/>
          <cell r="J24"/>
          <cell r="K24"/>
        </row>
        <row r="25">
          <cell r="B25"/>
          <cell r="C25"/>
          <cell r="D25"/>
          <cell r="E25"/>
          <cell r="F25"/>
          <cell r="G25"/>
          <cell r="H25"/>
          <cell r="I25"/>
          <cell r="J25"/>
          <cell r="K25"/>
        </row>
        <row r="26">
          <cell r="B26"/>
          <cell r="C26"/>
          <cell r="D26"/>
          <cell r="E26"/>
          <cell r="F26"/>
          <cell r="G26"/>
          <cell r="H26"/>
          <cell r="I26"/>
          <cell r="J26"/>
          <cell r="K26"/>
        </row>
        <row r="29">
          <cell r="J29">
            <v>100</v>
          </cell>
          <cell r="K29"/>
        </row>
        <row r="31">
          <cell r="B31"/>
          <cell r="C31">
            <v>234</v>
          </cell>
          <cell r="D31"/>
          <cell r="E31"/>
          <cell r="F31"/>
          <cell r="G31"/>
          <cell r="H31"/>
          <cell r="I31"/>
          <cell r="J31"/>
          <cell r="K31"/>
        </row>
        <row r="32">
          <cell r="B32"/>
          <cell r="C32"/>
          <cell r="D32"/>
          <cell r="E32"/>
          <cell r="F32"/>
          <cell r="G32"/>
          <cell r="H32"/>
          <cell r="I32"/>
          <cell r="J32"/>
          <cell r="K32"/>
        </row>
        <row r="33">
          <cell r="B33"/>
          <cell r="C33"/>
          <cell r="D33"/>
          <cell r="E33"/>
          <cell r="F33"/>
          <cell r="G33"/>
          <cell r="H33"/>
          <cell r="I33"/>
          <cell r="J33"/>
          <cell r="K33"/>
        </row>
        <row r="34">
          <cell r="B34"/>
          <cell r="C34"/>
          <cell r="D34"/>
          <cell r="E34"/>
          <cell r="F34"/>
          <cell r="G34"/>
          <cell r="H34"/>
          <cell r="I34"/>
          <cell r="J34"/>
          <cell r="K34"/>
        </row>
        <row r="35">
          <cell r="B35"/>
          <cell r="C35"/>
          <cell r="D35"/>
          <cell r="E35"/>
          <cell r="F35"/>
          <cell r="G35"/>
          <cell r="H35"/>
          <cell r="I35"/>
          <cell r="J35"/>
          <cell r="K35"/>
        </row>
        <row r="36">
          <cell r="B36"/>
          <cell r="C36">
            <v>5333</v>
          </cell>
          <cell r="D36">
            <v>40</v>
          </cell>
          <cell r="E36"/>
          <cell r="F36">
            <v>5</v>
          </cell>
          <cell r="G36"/>
          <cell r="H36"/>
          <cell r="I36"/>
          <cell r="J36"/>
          <cell r="K36"/>
        </row>
        <row r="37">
          <cell r="B37"/>
          <cell r="C37"/>
          <cell r="D37"/>
          <cell r="E37"/>
          <cell r="F37"/>
          <cell r="G37"/>
          <cell r="H37"/>
          <cell r="I37"/>
          <cell r="J37"/>
          <cell r="K37"/>
        </row>
        <row r="38">
          <cell r="B38"/>
          <cell r="C38"/>
          <cell r="D38"/>
          <cell r="E38"/>
          <cell r="F38"/>
          <cell r="G38"/>
          <cell r="H38"/>
          <cell r="I38"/>
          <cell r="J38"/>
          <cell r="K38"/>
        </row>
        <row r="39">
          <cell r="B39"/>
          <cell r="C39"/>
          <cell r="D39"/>
          <cell r="E39"/>
          <cell r="F39"/>
          <cell r="G39"/>
          <cell r="H39"/>
          <cell r="I39"/>
          <cell r="J39"/>
          <cell r="K39"/>
        </row>
        <row r="40">
          <cell r="B40"/>
          <cell r="C40"/>
          <cell r="D40"/>
          <cell r="E40"/>
          <cell r="F40"/>
          <cell r="G40"/>
          <cell r="H40"/>
          <cell r="I40"/>
          <cell r="J40"/>
          <cell r="K40"/>
        </row>
        <row r="45">
          <cell r="B45"/>
          <cell r="C45"/>
          <cell r="D45"/>
          <cell r="E45"/>
          <cell r="F45">
            <v>10</v>
          </cell>
          <cell r="G45"/>
          <cell r="H45">
            <v>13</v>
          </cell>
          <cell r="I45">
            <v>98</v>
          </cell>
          <cell r="J45">
            <v>102</v>
          </cell>
          <cell r="K45">
            <v>61</v>
          </cell>
          <cell r="L45">
            <v>15</v>
          </cell>
        </row>
        <row r="46">
          <cell r="B46"/>
          <cell r="C46"/>
          <cell r="D46"/>
          <cell r="E46"/>
          <cell r="F46">
            <v>275</v>
          </cell>
          <cell r="G46">
            <v>316</v>
          </cell>
          <cell r="H46">
            <v>375</v>
          </cell>
          <cell r="I46">
            <v>1049</v>
          </cell>
          <cell r="J46">
            <v>1719</v>
          </cell>
          <cell r="K46">
            <v>1553</v>
          </cell>
          <cell r="L46">
            <v>325</v>
          </cell>
        </row>
        <row r="51">
          <cell r="E51"/>
          <cell r="F51"/>
          <cell r="G51"/>
          <cell r="H51"/>
          <cell r="I51"/>
          <cell r="J51"/>
          <cell r="K51"/>
          <cell r="L51"/>
        </row>
        <row r="52">
          <cell r="E52"/>
          <cell r="F52"/>
          <cell r="G52"/>
          <cell r="H52"/>
          <cell r="I52"/>
          <cell r="J52"/>
          <cell r="K52"/>
          <cell r="L52"/>
        </row>
        <row r="53">
          <cell r="E53">
            <v>1</v>
          </cell>
          <cell r="F53"/>
          <cell r="G53">
            <v>1</v>
          </cell>
          <cell r="H53"/>
          <cell r="I53">
            <v>5</v>
          </cell>
          <cell r="J53"/>
          <cell r="K53">
            <v>5</v>
          </cell>
          <cell r="L53"/>
        </row>
        <row r="54">
          <cell r="E54"/>
          <cell r="F54"/>
          <cell r="G54"/>
          <cell r="H54"/>
          <cell r="I54"/>
          <cell r="J54"/>
          <cell r="K54"/>
          <cell r="L54"/>
        </row>
        <row r="55">
          <cell r="E55">
            <v>2</v>
          </cell>
          <cell r="F55"/>
          <cell r="G55">
            <v>1</v>
          </cell>
          <cell r="H55"/>
          <cell r="I55">
            <v>1</v>
          </cell>
          <cell r="J55"/>
          <cell r="K55">
            <v>0</v>
          </cell>
          <cell r="L55"/>
        </row>
        <row r="56">
          <cell r="E56"/>
          <cell r="F56"/>
          <cell r="G56"/>
          <cell r="H56"/>
          <cell r="I56"/>
          <cell r="J56"/>
          <cell r="K56"/>
          <cell r="L56"/>
        </row>
        <row r="57">
          <cell r="E57"/>
          <cell r="F57"/>
          <cell r="G57"/>
          <cell r="H57"/>
          <cell r="I57"/>
          <cell r="J57"/>
          <cell r="K57"/>
          <cell r="L57"/>
        </row>
        <row r="58">
          <cell r="E58"/>
          <cell r="F58"/>
          <cell r="G58"/>
          <cell r="H58"/>
          <cell r="I58"/>
          <cell r="J58"/>
          <cell r="K58"/>
          <cell r="L58"/>
        </row>
        <row r="59">
          <cell r="G59">
            <v>0</v>
          </cell>
        </row>
        <row r="60">
          <cell r="G60">
            <v>0</v>
          </cell>
          <cell r="H60"/>
          <cell r="I60"/>
          <cell r="J60"/>
          <cell r="K60"/>
          <cell r="L60"/>
        </row>
        <row r="62">
          <cell r="D62">
            <v>6</v>
          </cell>
          <cell r="L62">
            <v>123</v>
          </cell>
        </row>
        <row r="63">
          <cell r="D63">
            <v>2</v>
          </cell>
          <cell r="L63">
            <v>1838</v>
          </cell>
        </row>
        <row r="64">
          <cell r="D64">
            <v>1</v>
          </cell>
          <cell r="L64">
            <v>3</v>
          </cell>
        </row>
        <row r="65">
          <cell r="D65">
            <v>3</v>
          </cell>
          <cell r="L65"/>
        </row>
        <row r="66">
          <cell r="D66"/>
          <cell r="L66">
            <v>20</v>
          </cell>
        </row>
        <row r="67">
          <cell r="D67">
            <v>1710</v>
          </cell>
          <cell r="L67"/>
        </row>
        <row r="70">
          <cell r="D70">
            <v>0</v>
          </cell>
          <cell r="L70">
            <v>-3.3119999999999997E-2</v>
          </cell>
        </row>
        <row r="71">
          <cell r="D71"/>
          <cell r="L71"/>
        </row>
      </sheetData>
      <sheetData sheetId="2">
        <row r="12">
          <cell r="B12"/>
          <cell r="C12"/>
          <cell r="D12"/>
          <cell r="E12">
            <v>8.9999999999999993E-3</v>
          </cell>
          <cell r="F12"/>
          <cell r="G12"/>
          <cell r="H12"/>
          <cell r="I12">
            <v>86.046999999999997</v>
          </cell>
          <cell r="J12"/>
          <cell r="K12"/>
          <cell r="L12"/>
        </row>
        <row r="13">
          <cell r="B13"/>
          <cell r="C13"/>
          <cell r="D13"/>
          <cell r="E13"/>
          <cell r="F13"/>
          <cell r="G13"/>
          <cell r="H13"/>
          <cell r="I13">
            <v>1742</v>
          </cell>
          <cell r="J13"/>
          <cell r="K13"/>
          <cell r="L13"/>
        </row>
        <row r="17">
          <cell r="B17"/>
          <cell r="C17">
            <v>8.0000000000000002E-3</v>
          </cell>
          <cell r="D17">
            <v>1E-3</v>
          </cell>
          <cell r="E17"/>
          <cell r="F17"/>
          <cell r="G17"/>
          <cell r="H17"/>
          <cell r="I17"/>
          <cell r="J17"/>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cell r="C22">
            <v>65.046999999999997</v>
          </cell>
          <cell r="D22">
            <v>14</v>
          </cell>
          <cell r="E22"/>
          <cell r="F22">
            <v>7</v>
          </cell>
          <cell r="G22"/>
          <cell r="H22"/>
          <cell r="I22"/>
          <cell r="J22"/>
          <cell r="K22"/>
        </row>
        <row r="23">
          <cell r="B23"/>
          <cell r="C23"/>
          <cell r="D23"/>
          <cell r="E23"/>
          <cell r="F23"/>
          <cell r="G23"/>
          <cell r="H23"/>
          <cell r="I23"/>
          <cell r="J23"/>
          <cell r="K23"/>
        </row>
        <row r="24">
          <cell r="B24"/>
          <cell r="C24"/>
          <cell r="D24"/>
          <cell r="E24"/>
          <cell r="F24"/>
          <cell r="G24"/>
          <cell r="H24"/>
          <cell r="I24"/>
          <cell r="J24"/>
          <cell r="K24"/>
        </row>
        <row r="25">
          <cell r="B25"/>
          <cell r="C25"/>
          <cell r="D25"/>
          <cell r="E25"/>
          <cell r="F25"/>
          <cell r="G25"/>
          <cell r="H25"/>
          <cell r="I25"/>
          <cell r="J25"/>
          <cell r="K25"/>
        </row>
        <row r="26">
          <cell r="B26"/>
          <cell r="C26"/>
          <cell r="D26"/>
          <cell r="E26"/>
          <cell r="F26"/>
          <cell r="G26"/>
          <cell r="H26"/>
          <cell r="I26"/>
          <cell r="J26"/>
          <cell r="K26"/>
        </row>
        <row r="29">
          <cell r="J29">
            <v>205</v>
          </cell>
          <cell r="K29"/>
        </row>
        <row r="31">
          <cell r="B31"/>
          <cell r="C31"/>
          <cell r="D31"/>
          <cell r="E31"/>
          <cell r="F31"/>
          <cell r="G31"/>
          <cell r="H31"/>
          <cell r="I31"/>
          <cell r="J31"/>
          <cell r="K31"/>
        </row>
        <row r="32">
          <cell r="B32"/>
          <cell r="C32"/>
          <cell r="D32"/>
          <cell r="E32"/>
          <cell r="F32"/>
          <cell r="G32"/>
          <cell r="H32"/>
          <cell r="I32"/>
          <cell r="J32"/>
          <cell r="K32"/>
        </row>
        <row r="33">
          <cell r="B33"/>
          <cell r="C33"/>
          <cell r="D33"/>
          <cell r="E33"/>
          <cell r="F33"/>
          <cell r="G33"/>
          <cell r="H33"/>
          <cell r="I33"/>
          <cell r="J33"/>
          <cell r="K33"/>
        </row>
        <row r="34">
          <cell r="B34"/>
          <cell r="C34"/>
          <cell r="D34"/>
          <cell r="E34"/>
          <cell r="F34"/>
          <cell r="G34"/>
          <cell r="H34"/>
          <cell r="I34"/>
          <cell r="J34"/>
          <cell r="K34"/>
        </row>
        <row r="35">
          <cell r="B35"/>
          <cell r="C35"/>
          <cell r="D35"/>
          <cell r="E35"/>
          <cell r="F35"/>
          <cell r="G35"/>
          <cell r="H35"/>
          <cell r="I35"/>
          <cell r="J35"/>
          <cell r="K35"/>
        </row>
        <row r="36">
          <cell r="B36"/>
          <cell r="C36">
            <v>1742</v>
          </cell>
          <cell r="D36"/>
          <cell r="E36"/>
          <cell r="F36"/>
          <cell r="G36"/>
          <cell r="H36"/>
          <cell r="I36"/>
          <cell r="J36"/>
          <cell r="K36"/>
        </row>
        <row r="37">
          <cell r="B37"/>
          <cell r="C37"/>
          <cell r="D37"/>
          <cell r="E37"/>
          <cell r="F37"/>
          <cell r="G37"/>
          <cell r="H37"/>
          <cell r="I37"/>
          <cell r="J37"/>
          <cell r="K37"/>
        </row>
        <row r="38">
          <cell r="B38"/>
          <cell r="C38"/>
          <cell r="D38"/>
          <cell r="E38"/>
          <cell r="F38"/>
          <cell r="G38"/>
          <cell r="H38"/>
          <cell r="I38"/>
          <cell r="J38"/>
          <cell r="K38"/>
        </row>
        <row r="39">
          <cell r="B39"/>
          <cell r="C39"/>
          <cell r="D39"/>
          <cell r="E39"/>
          <cell r="F39"/>
          <cell r="G39"/>
          <cell r="H39"/>
          <cell r="I39"/>
          <cell r="J39"/>
          <cell r="K39"/>
        </row>
        <row r="40">
          <cell r="B40"/>
          <cell r="C40"/>
          <cell r="D40"/>
          <cell r="E40"/>
          <cell r="F40"/>
          <cell r="G40"/>
          <cell r="H40"/>
          <cell r="I40"/>
          <cell r="J40"/>
          <cell r="K40"/>
        </row>
        <row r="45">
          <cell r="B45"/>
          <cell r="C45"/>
          <cell r="D45"/>
          <cell r="E45"/>
          <cell r="F45"/>
          <cell r="G45"/>
          <cell r="H45"/>
          <cell r="I45">
            <v>62</v>
          </cell>
          <cell r="J45">
            <v>12</v>
          </cell>
          <cell r="K45">
            <v>9</v>
          </cell>
          <cell r="L45">
            <v>3.0470000000000002</v>
          </cell>
        </row>
        <row r="46">
          <cell r="B46"/>
          <cell r="C46"/>
          <cell r="D46"/>
          <cell r="E46"/>
          <cell r="F46"/>
          <cell r="G46"/>
          <cell r="H46"/>
          <cell r="I46">
            <v>1187</v>
          </cell>
          <cell r="J46">
            <v>248</v>
          </cell>
          <cell r="K46">
            <v>238</v>
          </cell>
          <cell r="L46">
            <v>69</v>
          </cell>
        </row>
        <row r="51">
          <cell r="E51"/>
          <cell r="F51"/>
          <cell r="G51"/>
          <cell r="H51"/>
          <cell r="I51"/>
          <cell r="J51"/>
          <cell r="K51"/>
          <cell r="L51"/>
        </row>
        <row r="52">
          <cell r="E52"/>
          <cell r="F52"/>
          <cell r="G52"/>
          <cell r="H52"/>
          <cell r="I52"/>
          <cell r="J52"/>
          <cell r="K52"/>
          <cell r="L52"/>
        </row>
        <row r="53">
          <cell r="E53"/>
          <cell r="F53"/>
          <cell r="G53"/>
          <cell r="H53"/>
          <cell r="I53">
            <v>1</v>
          </cell>
          <cell r="J53"/>
          <cell r="K53">
            <v>1</v>
          </cell>
          <cell r="L53"/>
        </row>
        <row r="54">
          <cell r="E54"/>
          <cell r="F54"/>
          <cell r="G54"/>
          <cell r="H54"/>
          <cell r="I54"/>
          <cell r="J54"/>
          <cell r="K54"/>
          <cell r="L54"/>
        </row>
        <row r="55">
          <cell r="E55"/>
          <cell r="F55"/>
          <cell r="G55"/>
          <cell r="H55"/>
          <cell r="I55"/>
          <cell r="J55"/>
          <cell r="K55"/>
          <cell r="L55"/>
        </row>
        <row r="56">
          <cell r="E56"/>
          <cell r="F56"/>
          <cell r="G56"/>
          <cell r="H56"/>
          <cell r="I56">
            <v>30</v>
          </cell>
          <cell r="J56"/>
          <cell r="K56">
            <v>3</v>
          </cell>
          <cell r="L56"/>
        </row>
        <row r="57">
          <cell r="E57"/>
          <cell r="F57"/>
          <cell r="G57"/>
          <cell r="H57"/>
          <cell r="I57"/>
          <cell r="J57"/>
          <cell r="K57"/>
          <cell r="L57"/>
        </row>
        <row r="58">
          <cell r="E58"/>
          <cell r="F58"/>
          <cell r="G58"/>
          <cell r="H58"/>
          <cell r="I58"/>
          <cell r="J58"/>
          <cell r="K58"/>
          <cell r="L58"/>
        </row>
        <row r="59">
          <cell r="G59">
            <v>0</v>
          </cell>
        </row>
        <row r="60">
          <cell r="G60">
            <v>0</v>
          </cell>
          <cell r="H60"/>
          <cell r="I60"/>
          <cell r="J60"/>
          <cell r="K60"/>
          <cell r="L60"/>
        </row>
        <row r="62">
          <cell r="D62">
            <v>1</v>
          </cell>
          <cell r="L62">
            <v>19</v>
          </cell>
        </row>
        <row r="63">
          <cell r="D63"/>
          <cell r="L63">
            <v>320</v>
          </cell>
        </row>
        <row r="64">
          <cell r="D64"/>
          <cell r="L64"/>
        </row>
        <row r="65">
          <cell r="D65">
            <v>1</v>
          </cell>
          <cell r="L65"/>
        </row>
        <row r="66">
          <cell r="D66"/>
          <cell r="L66">
            <v>1</v>
          </cell>
        </row>
        <row r="67">
          <cell r="D67">
            <v>535</v>
          </cell>
          <cell r="L67"/>
        </row>
        <row r="70">
          <cell r="D70">
            <v>0</v>
          </cell>
          <cell r="L70">
            <v>7.7999999999999996E-3</v>
          </cell>
        </row>
        <row r="71">
          <cell r="D71"/>
          <cell r="L71"/>
        </row>
      </sheetData>
      <sheetData sheetId="3">
        <row r="12">
          <cell r="B12"/>
          <cell r="C12"/>
          <cell r="D12"/>
          <cell r="E12">
            <v>961</v>
          </cell>
          <cell r="F12"/>
          <cell r="G12"/>
          <cell r="H12"/>
          <cell r="I12">
            <v>2085</v>
          </cell>
          <cell r="J12"/>
          <cell r="K12"/>
          <cell r="L12"/>
        </row>
        <row r="13">
          <cell r="B13"/>
          <cell r="C13"/>
          <cell r="D13"/>
          <cell r="E13">
            <v>30977</v>
          </cell>
          <cell r="F13"/>
          <cell r="G13"/>
          <cell r="H13"/>
          <cell r="I13">
            <v>100035</v>
          </cell>
          <cell r="J13"/>
          <cell r="K13"/>
          <cell r="L13"/>
        </row>
        <row r="17">
          <cell r="B17"/>
          <cell r="C17">
            <v>409</v>
          </cell>
          <cell r="D17">
            <v>275</v>
          </cell>
          <cell r="E17"/>
          <cell r="F17">
            <v>209</v>
          </cell>
          <cell r="G17"/>
          <cell r="H17">
            <v>65</v>
          </cell>
          <cell r="I17"/>
          <cell r="J17">
            <v>3</v>
          </cell>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cell r="C22">
            <v>1175</v>
          </cell>
          <cell r="D22">
            <v>795</v>
          </cell>
          <cell r="E22"/>
          <cell r="F22">
            <v>115</v>
          </cell>
          <cell r="G22"/>
          <cell r="H22"/>
          <cell r="I22"/>
          <cell r="J22"/>
          <cell r="K22"/>
        </row>
        <row r="23">
          <cell r="B23"/>
          <cell r="C23"/>
          <cell r="D23"/>
          <cell r="E23"/>
          <cell r="F23"/>
          <cell r="G23"/>
          <cell r="H23"/>
          <cell r="I23"/>
          <cell r="J23"/>
          <cell r="K23"/>
        </row>
        <row r="24">
          <cell r="B24"/>
          <cell r="C24"/>
          <cell r="D24"/>
          <cell r="E24"/>
          <cell r="F24"/>
          <cell r="G24"/>
          <cell r="H24"/>
          <cell r="I24"/>
          <cell r="J24"/>
          <cell r="K24"/>
        </row>
        <row r="25">
          <cell r="B25"/>
          <cell r="C25"/>
          <cell r="D25"/>
          <cell r="E25"/>
          <cell r="F25"/>
          <cell r="G25"/>
          <cell r="H25"/>
          <cell r="I25"/>
          <cell r="J25"/>
          <cell r="K25"/>
        </row>
        <row r="26">
          <cell r="B26"/>
          <cell r="C26"/>
          <cell r="D26"/>
          <cell r="E26"/>
          <cell r="F26"/>
          <cell r="G26"/>
          <cell r="H26"/>
          <cell r="I26"/>
          <cell r="J26"/>
          <cell r="K26"/>
        </row>
        <row r="29">
          <cell r="J29">
            <v>81.7</v>
          </cell>
          <cell r="K29"/>
        </row>
        <row r="31">
          <cell r="B31"/>
          <cell r="C31">
            <v>23788</v>
          </cell>
          <cell r="D31">
            <v>7042</v>
          </cell>
          <cell r="E31"/>
          <cell r="F31">
            <v>127</v>
          </cell>
          <cell r="G31"/>
          <cell r="H31">
            <v>19</v>
          </cell>
          <cell r="I31"/>
          <cell r="J31">
            <v>1</v>
          </cell>
          <cell r="K31"/>
        </row>
        <row r="32">
          <cell r="B32"/>
          <cell r="C32"/>
          <cell r="D32"/>
          <cell r="E32"/>
          <cell r="F32"/>
          <cell r="G32"/>
          <cell r="H32"/>
          <cell r="I32"/>
          <cell r="J32"/>
          <cell r="K32"/>
        </row>
        <row r="33">
          <cell r="B33"/>
          <cell r="C33"/>
          <cell r="D33"/>
          <cell r="E33"/>
          <cell r="F33"/>
          <cell r="G33"/>
          <cell r="H33"/>
          <cell r="I33"/>
          <cell r="J33"/>
          <cell r="K33"/>
        </row>
        <row r="34">
          <cell r="B34"/>
          <cell r="C34"/>
          <cell r="D34"/>
          <cell r="E34"/>
          <cell r="F34"/>
          <cell r="G34"/>
          <cell r="H34"/>
          <cell r="I34"/>
          <cell r="J34"/>
          <cell r="K34"/>
        </row>
        <row r="35">
          <cell r="B35"/>
          <cell r="C35"/>
          <cell r="D35"/>
          <cell r="E35"/>
          <cell r="F35"/>
          <cell r="G35"/>
          <cell r="H35"/>
          <cell r="I35"/>
          <cell r="J35"/>
          <cell r="K35"/>
        </row>
        <row r="36">
          <cell r="B36"/>
          <cell r="C36">
            <v>98670</v>
          </cell>
          <cell r="D36">
            <v>1315</v>
          </cell>
          <cell r="E36"/>
          <cell r="F36">
            <v>50</v>
          </cell>
          <cell r="G36"/>
          <cell r="H36"/>
          <cell r="I36"/>
          <cell r="J36"/>
          <cell r="K36"/>
        </row>
        <row r="37">
          <cell r="B37"/>
          <cell r="C37"/>
          <cell r="D37"/>
          <cell r="E37"/>
          <cell r="F37"/>
          <cell r="G37"/>
          <cell r="H37"/>
          <cell r="I37"/>
          <cell r="J37"/>
          <cell r="K37"/>
        </row>
        <row r="38">
          <cell r="B38"/>
          <cell r="C38"/>
          <cell r="D38"/>
          <cell r="E38"/>
          <cell r="F38"/>
          <cell r="G38"/>
          <cell r="H38"/>
          <cell r="I38"/>
          <cell r="J38"/>
          <cell r="K38"/>
        </row>
        <row r="39">
          <cell r="B39"/>
          <cell r="C39"/>
          <cell r="D39"/>
          <cell r="E39"/>
          <cell r="F39"/>
          <cell r="G39"/>
          <cell r="H39"/>
          <cell r="I39"/>
          <cell r="J39"/>
          <cell r="K39"/>
        </row>
        <row r="40">
          <cell r="B40"/>
          <cell r="C40"/>
          <cell r="D40"/>
          <cell r="E40"/>
          <cell r="F40"/>
          <cell r="G40"/>
          <cell r="H40"/>
          <cell r="I40"/>
          <cell r="J40"/>
          <cell r="K40"/>
        </row>
        <row r="45">
          <cell r="B45"/>
          <cell r="C45"/>
          <cell r="D45">
            <v>6</v>
          </cell>
          <cell r="E45">
            <v>69</v>
          </cell>
          <cell r="F45">
            <v>480</v>
          </cell>
          <cell r="G45">
            <v>424</v>
          </cell>
          <cell r="H45">
            <v>396</v>
          </cell>
          <cell r="I45">
            <v>454</v>
          </cell>
          <cell r="J45">
            <v>448</v>
          </cell>
          <cell r="K45">
            <v>644</v>
          </cell>
          <cell r="L45">
            <v>125</v>
          </cell>
        </row>
        <row r="46">
          <cell r="B46"/>
          <cell r="C46">
            <v>893</v>
          </cell>
          <cell r="D46">
            <v>208</v>
          </cell>
          <cell r="E46">
            <v>2300</v>
          </cell>
          <cell r="F46">
            <v>10732</v>
          </cell>
          <cell r="G46">
            <v>24231</v>
          </cell>
          <cell r="H46">
            <v>23422</v>
          </cell>
          <cell r="I46">
            <v>21337</v>
          </cell>
          <cell r="J46">
            <v>21648</v>
          </cell>
          <cell r="K46">
            <v>20187</v>
          </cell>
          <cell r="L46">
            <v>6054</v>
          </cell>
        </row>
        <row r="51">
          <cell r="E51">
            <v>1</v>
          </cell>
          <cell r="F51"/>
          <cell r="G51">
            <v>0</v>
          </cell>
          <cell r="H51"/>
          <cell r="I51">
            <v>3</v>
          </cell>
          <cell r="J51"/>
          <cell r="K51">
            <v>1</v>
          </cell>
          <cell r="L51"/>
        </row>
        <row r="52">
          <cell r="E52">
            <v>0</v>
          </cell>
          <cell r="F52"/>
          <cell r="G52">
            <v>0</v>
          </cell>
          <cell r="H52"/>
          <cell r="I52">
            <v>1</v>
          </cell>
          <cell r="J52"/>
          <cell r="K52">
            <v>1</v>
          </cell>
          <cell r="L52"/>
        </row>
        <row r="53">
          <cell r="E53">
            <v>10</v>
          </cell>
          <cell r="F53"/>
          <cell r="G53">
            <v>9</v>
          </cell>
          <cell r="H53"/>
          <cell r="I53">
            <v>34</v>
          </cell>
          <cell r="J53"/>
          <cell r="K53">
            <v>34</v>
          </cell>
          <cell r="L53"/>
        </row>
        <row r="54">
          <cell r="E54">
            <v>0</v>
          </cell>
          <cell r="F54"/>
          <cell r="G54">
            <v>0</v>
          </cell>
          <cell r="H54"/>
          <cell r="I54">
            <v>9</v>
          </cell>
          <cell r="J54"/>
          <cell r="K54">
            <v>9</v>
          </cell>
          <cell r="L54"/>
        </row>
        <row r="55">
          <cell r="E55">
            <v>2</v>
          </cell>
          <cell r="F55"/>
          <cell r="G55">
            <v>0</v>
          </cell>
          <cell r="H55"/>
          <cell r="I55">
            <v>2</v>
          </cell>
          <cell r="J55"/>
          <cell r="K55">
            <v>0</v>
          </cell>
          <cell r="L55"/>
        </row>
        <row r="56">
          <cell r="E56">
            <v>7</v>
          </cell>
          <cell r="F56"/>
          <cell r="G56">
            <v>0</v>
          </cell>
          <cell r="H56"/>
          <cell r="I56">
            <v>257</v>
          </cell>
          <cell r="J56"/>
          <cell r="K56">
            <v>39</v>
          </cell>
          <cell r="L56"/>
        </row>
        <row r="57">
          <cell r="E57">
            <v>1</v>
          </cell>
          <cell r="F57"/>
          <cell r="G57">
            <v>0</v>
          </cell>
          <cell r="H57"/>
          <cell r="I57">
            <v>3</v>
          </cell>
          <cell r="J57"/>
          <cell r="K57">
            <v>0</v>
          </cell>
          <cell r="L57"/>
        </row>
        <row r="58">
          <cell r="E58">
            <v>0</v>
          </cell>
          <cell r="F58"/>
          <cell r="G58">
            <v>0</v>
          </cell>
          <cell r="H58"/>
          <cell r="I58">
            <v>1</v>
          </cell>
          <cell r="J58"/>
          <cell r="K58">
            <v>0</v>
          </cell>
          <cell r="L58"/>
        </row>
        <row r="59">
          <cell r="G59">
            <v>131</v>
          </cell>
        </row>
        <row r="60">
          <cell r="G60">
            <v>0</v>
          </cell>
          <cell r="H60"/>
          <cell r="I60"/>
          <cell r="J60"/>
          <cell r="K60"/>
          <cell r="L60"/>
        </row>
        <row r="62">
          <cell r="D62">
            <v>60</v>
          </cell>
          <cell r="L62">
            <v>1822</v>
          </cell>
        </row>
        <row r="63">
          <cell r="D63">
            <v>16</v>
          </cell>
          <cell r="L63">
            <v>24946</v>
          </cell>
        </row>
        <row r="64">
          <cell r="D64">
            <v>9</v>
          </cell>
          <cell r="L64">
            <v>157</v>
          </cell>
        </row>
        <row r="65">
          <cell r="D65">
            <v>33</v>
          </cell>
          <cell r="L65"/>
        </row>
        <row r="66">
          <cell r="D66">
            <v>2</v>
          </cell>
          <cell r="L66">
            <v>957</v>
          </cell>
        </row>
        <row r="67">
          <cell r="D67">
            <v>78897</v>
          </cell>
          <cell r="L67"/>
        </row>
        <row r="70">
          <cell r="D70">
            <v>0</v>
          </cell>
          <cell r="L70">
            <v>4.7999999999999996E-3</v>
          </cell>
        </row>
        <row r="71">
          <cell r="D71"/>
          <cell r="L71"/>
        </row>
      </sheetData>
      <sheetData sheetId="4">
        <row r="12">
          <cell r="B12"/>
          <cell r="C12"/>
          <cell r="D12"/>
          <cell r="E12">
            <v>112.96</v>
          </cell>
          <cell r="F12"/>
          <cell r="G12"/>
          <cell r="H12"/>
          <cell r="I12">
            <v>652.17999999999995</v>
          </cell>
          <cell r="J12"/>
          <cell r="K12"/>
          <cell r="L12"/>
        </row>
        <row r="13">
          <cell r="B13"/>
          <cell r="C13"/>
          <cell r="D13"/>
          <cell r="E13">
            <v>1207</v>
          </cell>
          <cell r="F13"/>
          <cell r="G13"/>
          <cell r="H13"/>
          <cell r="I13">
            <v>17941</v>
          </cell>
          <cell r="J13"/>
          <cell r="K13"/>
          <cell r="L13"/>
        </row>
        <row r="17">
          <cell r="B17"/>
          <cell r="C17">
            <v>40.31</v>
          </cell>
          <cell r="D17">
            <v>47.69</v>
          </cell>
          <cell r="E17"/>
          <cell r="F17">
            <v>24.96</v>
          </cell>
          <cell r="G17"/>
          <cell r="H17"/>
          <cell r="I17"/>
          <cell r="J17"/>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cell r="C22">
            <v>469.3</v>
          </cell>
          <cell r="D22">
            <v>166.57</v>
          </cell>
          <cell r="E22"/>
          <cell r="F22">
            <v>16.309999999999999</v>
          </cell>
          <cell r="G22"/>
          <cell r="H22"/>
          <cell r="I22"/>
          <cell r="J22"/>
          <cell r="K22"/>
        </row>
        <row r="23">
          <cell r="B23"/>
          <cell r="C23"/>
          <cell r="D23"/>
          <cell r="E23"/>
          <cell r="F23"/>
          <cell r="G23"/>
          <cell r="H23"/>
          <cell r="I23"/>
          <cell r="J23"/>
          <cell r="K23"/>
        </row>
        <row r="24">
          <cell r="B24"/>
          <cell r="C24"/>
          <cell r="D24"/>
          <cell r="E24"/>
          <cell r="F24"/>
          <cell r="G24"/>
          <cell r="H24"/>
          <cell r="I24"/>
          <cell r="J24"/>
          <cell r="K24"/>
        </row>
        <row r="25">
          <cell r="B25"/>
          <cell r="C25"/>
          <cell r="D25"/>
          <cell r="E25"/>
          <cell r="F25"/>
          <cell r="G25"/>
          <cell r="H25"/>
          <cell r="I25"/>
          <cell r="J25"/>
          <cell r="K25"/>
        </row>
        <row r="26">
          <cell r="B26"/>
          <cell r="C26"/>
          <cell r="D26"/>
          <cell r="E26"/>
          <cell r="F26"/>
          <cell r="G26"/>
          <cell r="H26"/>
          <cell r="I26"/>
          <cell r="J26"/>
          <cell r="K26"/>
        </row>
        <row r="29">
          <cell r="J29">
            <v>145</v>
          </cell>
          <cell r="K29"/>
        </row>
        <row r="31">
          <cell r="B31"/>
          <cell r="C31">
            <v>1198</v>
          </cell>
          <cell r="D31">
            <v>6</v>
          </cell>
          <cell r="E31"/>
          <cell r="F31">
            <v>3</v>
          </cell>
          <cell r="G31"/>
          <cell r="H31"/>
          <cell r="I31"/>
          <cell r="J31"/>
          <cell r="K31"/>
        </row>
        <row r="32">
          <cell r="B32"/>
          <cell r="C32"/>
          <cell r="D32"/>
          <cell r="E32"/>
          <cell r="F32"/>
          <cell r="G32"/>
          <cell r="H32"/>
          <cell r="I32"/>
          <cell r="J32"/>
          <cell r="K32"/>
        </row>
        <row r="33">
          <cell r="B33"/>
          <cell r="C33"/>
          <cell r="D33"/>
          <cell r="E33"/>
          <cell r="F33"/>
          <cell r="G33"/>
          <cell r="H33"/>
          <cell r="I33"/>
          <cell r="J33"/>
          <cell r="K33"/>
        </row>
        <row r="34">
          <cell r="B34"/>
          <cell r="C34"/>
          <cell r="D34"/>
          <cell r="E34"/>
          <cell r="F34"/>
          <cell r="G34"/>
          <cell r="H34"/>
          <cell r="I34"/>
          <cell r="J34"/>
          <cell r="K34"/>
        </row>
        <row r="35">
          <cell r="B35"/>
          <cell r="C35"/>
          <cell r="D35"/>
          <cell r="E35"/>
          <cell r="F35"/>
          <cell r="G35"/>
          <cell r="H35"/>
          <cell r="I35"/>
          <cell r="J35"/>
          <cell r="K35"/>
        </row>
        <row r="36">
          <cell r="B36"/>
          <cell r="C36">
            <v>17706</v>
          </cell>
          <cell r="D36">
            <v>220</v>
          </cell>
          <cell r="E36"/>
          <cell r="F36">
            <v>15</v>
          </cell>
          <cell r="G36"/>
          <cell r="H36"/>
          <cell r="I36"/>
          <cell r="J36"/>
          <cell r="K36"/>
        </row>
        <row r="37">
          <cell r="B37"/>
          <cell r="C37"/>
          <cell r="D37"/>
          <cell r="E37"/>
          <cell r="F37"/>
          <cell r="G37"/>
          <cell r="H37"/>
          <cell r="I37"/>
          <cell r="J37"/>
          <cell r="K37"/>
        </row>
        <row r="38">
          <cell r="B38"/>
          <cell r="C38"/>
          <cell r="D38"/>
          <cell r="E38"/>
          <cell r="F38"/>
          <cell r="G38"/>
          <cell r="H38"/>
          <cell r="I38"/>
          <cell r="J38"/>
          <cell r="K38"/>
        </row>
        <row r="39">
          <cell r="B39"/>
          <cell r="C39"/>
          <cell r="D39"/>
          <cell r="E39"/>
          <cell r="F39"/>
          <cell r="G39"/>
          <cell r="H39"/>
          <cell r="I39"/>
          <cell r="J39"/>
          <cell r="K39"/>
        </row>
        <row r="40">
          <cell r="B40"/>
          <cell r="C40"/>
          <cell r="D40"/>
          <cell r="E40"/>
          <cell r="F40"/>
          <cell r="G40"/>
          <cell r="H40"/>
          <cell r="I40"/>
          <cell r="J40"/>
          <cell r="K40"/>
        </row>
        <row r="45">
          <cell r="B45"/>
          <cell r="C45"/>
          <cell r="D45"/>
          <cell r="E45"/>
          <cell r="F45">
            <v>48.45</v>
          </cell>
          <cell r="G45">
            <v>9.43</v>
          </cell>
          <cell r="H45">
            <v>35.9</v>
          </cell>
          <cell r="I45">
            <v>332.54</v>
          </cell>
          <cell r="J45">
            <v>164.67</v>
          </cell>
          <cell r="K45">
            <v>133.56</v>
          </cell>
          <cell r="L45">
            <v>40.590000000000003</v>
          </cell>
        </row>
        <row r="46">
          <cell r="B46"/>
          <cell r="C46"/>
          <cell r="D46"/>
          <cell r="E46"/>
          <cell r="F46">
            <v>1733</v>
          </cell>
          <cell r="G46">
            <v>889</v>
          </cell>
          <cell r="H46">
            <v>1302</v>
          </cell>
          <cell r="I46">
            <v>6209</v>
          </cell>
          <cell r="J46">
            <v>3871</v>
          </cell>
          <cell r="K46">
            <v>3676</v>
          </cell>
          <cell r="L46">
            <v>1468</v>
          </cell>
        </row>
        <row r="51">
          <cell r="E51"/>
          <cell r="F51"/>
          <cell r="G51"/>
          <cell r="H51"/>
          <cell r="I51"/>
          <cell r="J51"/>
          <cell r="K51"/>
          <cell r="L51"/>
        </row>
        <row r="52">
          <cell r="E52">
            <v>1</v>
          </cell>
          <cell r="F52"/>
          <cell r="G52">
            <v>1</v>
          </cell>
          <cell r="H52"/>
          <cell r="I52">
            <v>2</v>
          </cell>
          <cell r="J52"/>
          <cell r="K52">
            <v>1</v>
          </cell>
          <cell r="L52"/>
        </row>
        <row r="53">
          <cell r="E53">
            <v>4</v>
          </cell>
          <cell r="F53"/>
          <cell r="G53">
            <v>4</v>
          </cell>
          <cell r="H53"/>
          <cell r="I53">
            <v>26</v>
          </cell>
          <cell r="J53"/>
          <cell r="K53">
            <v>24</v>
          </cell>
          <cell r="L53"/>
        </row>
        <row r="54">
          <cell r="E54">
            <v>1</v>
          </cell>
          <cell r="F54"/>
          <cell r="G54">
            <v>1</v>
          </cell>
          <cell r="H54"/>
          <cell r="I54">
            <v>11</v>
          </cell>
          <cell r="J54"/>
          <cell r="K54">
            <v>3</v>
          </cell>
          <cell r="L54"/>
        </row>
        <row r="55">
          <cell r="E55"/>
          <cell r="F55"/>
          <cell r="G55"/>
          <cell r="H55"/>
          <cell r="I55">
            <v>43</v>
          </cell>
          <cell r="J55"/>
          <cell r="K55">
            <v>1</v>
          </cell>
          <cell r="L55"/>
        </row>
        <row r="56">
          <cell r="E56">
            <v>3</v>
          </cell>
          <cell r="F56"/>
          <cell r="G56">
            <v>1</v>
          </cell>
          <cell r="H56"/>
          <cell r="I56">
            <v>35</v>
          </cell>
          <cell r="J56"/>
          <cell r="K56">
            <v>1</v>
          </cell>
          <cell r="L56"/>
        </row>
        <row r="57">
          <cell r="E57"/>
          <cell r="F57"/>
          <cell r="G57"/>
          <cell r="H57"/>
          <cell r="I57"/>
          <cell r="J57"/>
          <cell r="K57"/>
          <cell r="L57"/>
        </row>
        <row r="58">
          <cell r="E58"/>
          <cell r="F58"/>
          <cell r="G58"/>
          <cell r="H58"/>
          <cell r="I58"/>
          <cell r="J58"/>
          <cell r="K58"/>
          <cell r="L58"/>
        </row>
        <row r="59">
          <cell r="G59">
            <v>0</v>
          </cell>
        </row>
        <row r="60">
          <cell r="G60">
            <v>0</v>
          </cell>
          <cell r="H60"/>
          <cell r="I60"/>
          <cell r="J60"/>
          <cell r="K60"/>
          <cell r="L60"/>
        </row>
        <row r="62">
          <cell r="D62">
            <v>30</v>
          </cell>
          <cell r="L62">
            <v>295</v>
          </cell>
        </row>
        <row r="63">
          <cell r="D63">
            <v>5</v>
          </cell>
          <cell r="L63">
            <v>4239</v>
          </cell>
        </row>
        <row r="64">
          <cell r="D64">
            <v>7</v>
          </cell>
          <cell r="L64">
            <v>5</v>
          </cell>
        </row>
        <row r="65">
          <cell r="D65">
            <v>18</v>
          </cell>
          <cell r="L65"/>
        </row>
        <row r="66">
          <cell r="D66">
            <v>0</v>
          </cell>
          <cell r="L66">
            <v>24</v>
          </cell>
        </row>
        <row r="67">
          <cell r="D67">
            <v>11450</v>
          </cell>
          <cell r="L67"/>
        </row>
        <row r="70">
          <cell r="D70">
            <v>0</v>
          </cell>
          <cell r="L70">
            <v>8.8999999999999999E-3</v>
          </cell>
        </row>
        <row r="71">
          <cell r="D71"/>
          <cell r="L71"/>
        </row>
      </sheetData>
      <sheetData sheetId="5">
        <row r="12">
          <cell r="B12">
            <v>0.2</v>
          </cell>
          <cell r="C12">
            <v>16.8</v>
          </cell>
          <cell r="D12">
            <v>0.3</v>
          </cell>
          <cell r="E12">
            <v>356</v>
          </cell>
          <cell r="F12"/>
          <cell r="G12"/>
          <cell r="H12"/>
          <cell r="I12">
            <v>1999.6</v>
          </cell>
          <cell r="J12">
            <v>46.1</v>
          </cell>
          <cell r="K12"/>
          <cell r="L12"/>
        </row>
        <row r="13">
          <cell r="B13">
            <v>1</v>
          </cell>
          <cell r="C13">
            <v>367</v>
          </cell>
          <cell r="D13">
            <v>1</v>
          </cell>
          <cell r="E13">
            <v>3360</v>
          </cell>
          <cell r="F13"/>
          <cell r="G13">
            <v>2</v>
          </cell>
          <cell r="H13"/>
          <cell r="I13">
            <v>100113</v>
          </cell>
          <cell r="J13">
            <v>2010</v>
          </cell>
          <cell r="K13"/>
          <cell r="L13"/>
        </row>
        <row r="17">
          <cell r="B17">
            <v>1.8</v>
          </cell>
          <cell r="C17">
            <v>142.5</v>
          </cell>
          <cell r="D17">
            <v>124</v>
          </cell>
          <cell r="E17"/>
          <cell r="F17">
            <v>85.5</v>
          </cell>
          <cell r="G17"/>
          <cell r="H17">
            <v>17.7</v>
          </cell>
          <cell r="I17"/>
          <cell r="J17">
            <v>1.8</v>
          </cell>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v>0.4</v>
          </cell>
          <cell r="C22">
            <v>1517.9</v>
          </cell>
          <cell r="D22">
            <v>433.8</v>
          </cell>
          <cell r="E22"/>
          <cell r="F22">
            <v>47.5</v>
          </cell>
          <cell r="G22"/>
          <cell r="H22"/>
          <cell r="I22"/>
          <cell r="J22"/>
          <cell r="K22"/>
        </row>
        <row r="23">
          <cell r="B23"/>
          <cell r="C23"/>
          <cell r="D23"/>
          <cell r="E23"/>
          <cell r="F23"/>
          <cell r="G23"/>
          <cell r="H23"/>
          <cell r="I23"/>
          <cell r="J23"/>
          <cell r="K23"/>
        </row>
        <row r="24">
          <cell r="B24"/>
          <cell r="C24"/>
          <cell r="D24"/>
          <cell r="E24"/>
          <cell r="F24"/>
          <cell r="G24"/>
          <cell r="H24"/>
          <cell r="I24"/>
          <cell r="J24"/>
          <cell r="K24"/>
        </row>
        <row r="25">
          <cell r="B25">
            <v>26</v>
          </cell>
          <cell r="C25">
            <v>14.6</v>
          </cell>
          <cell r="D25">
            <v>5.3</v>
          </cell>
          <cell r="E25"/>
          <cell r="F25">
            <v>0.2</v>
          </cell>
          <cell r="G25"/>
          <cell r="H25"/>
          <cell r="I25"/>
          <cell r="J25"/>
          <cell r="K25"/>
        </row>
        <row r="26">
          <cell r="B26"/>
          <cell r="C26"/>
          <cell r="D26"/>
          <cell r="E26"/>
          <cell r="F26"/>
          <cell r="G26"/>
          <cell r="H26"/>
          <cell r="I26"/>
          <cell r="J26"/>
          <cell r="K26"/>
        </row>
        <row r="29">
          <cell r="J29">
            <v>100</v>
          </cell>
          <cell r="K29"/>
        </row>
        <row r="31">
          <cell r="B31">
            <v>3</v>
          </cell>
          <cell r="C31">
            <v>3499</v>
          </cell>
          <cell r="D31">
            <v>197</v>
          </cell>
          <cell r="E31"/>
          <cell r="F31">
            <v>26</v>
          </cell>
          <cell r="G31"/>
          <cell r="H31">
            <v>4</v>
          </cell>
          <cell r="I31"/>
          <cell r="J31"/>
          <cell r="K31"/>
        </row>
        <row r="32">
          <cell r="B32"/>
          <cell r="C32"/>
          <cell r="D32"/>
          <cell r="E32"/>
          <cell r="F32"/>
          <cell r="G32"/>
          <cell r="H32"/>
          <cell r="I32"/>
          <cell r="J32"/>
          <cell r="K32"/>
        </row>
        <row r="33">
          <cell r="B33"/>
          <cell r="C33">
            <v>2</v>
          </cell>
          <cell r="D33"/>
          <cell r="E33"/>
          <cell r="F33"/>
          <cell r="G33"/>
          <cell r="H33"/>
          <cell r="I33"/>
          <cell r="J33"/>
          <cell r="K33"/>
        </row>
        <row r="34">
          <cell r="B34"/>
          <cell r="C34"/>
          <cell r="D34"/>
          <cell r="E34"/>
          <cell r="F34"/>
          <cell r="G34"/>
          <cell r="H34"/>
          <cell r="I34"/>
          <cell r="J34"/>
          <cell r="K34"/>
        </row>
        <row r="35">
          <cell r="B35"/>
          <cell r="C35"/>
          <cell r="D35"/>
          <cell r="E35"/>
          <cell r="F35"/>
          <cell r="G35"/>
          <cell r="H35"/>
          <cell r="I35"/>
          <cell r="J35"/>
          <cell r="K35"/>
        </row>
        <row r="36">
          <cell r="B36">
            <v>42</v>
          </cell>
          <cell r="C36">
            <v>97822</v>
          </cell>
          <cell r="D36">
            <v>2149</v>
          </cell>
          <cell r="E36"/>
          <cell r="F36">
            <v>82</v>
          </cell>
          <cell r="G36"/>
          <cell r="H36">
            <v>18</v>
          </cell>
          <cell r="I36"/>
          <cell r="J36"/>
          <cell r="K36"/>
        </row>
        <row r="37">
          <cell r="B37"/>
          <cell r="C37"/>
          <cell r="D37"/>
          <cell r="E37"/>
          <cell r="F37"/>
          <cell r="G37"/>
          <cell r="H37"/>
          <cell r="I37"/>
          <cell r="J37"/>
          <cell r="K37"/>
        </row>
        <row r="38">
          <cell r="B38"/>
          <cell r="C38"/>
          <cell r="D38"/>
          <cell r="E38"/>
          <cell r="F38"/>
          <cell r="G38"/>
          <cell r="H38"/>
          <cell r="I38"/>
          <cell r="J38"/>
          <cell r="K38"/>
        </row>
        <row r="39">
          <cell r="B39">
            <v>315</v>
          </cell>
          <cell r="C39">
            <v>1632</v>
          </cell>
          <cell r="D39">
            <v>61</v>
          </cell>
          <cell r="E39"/>
          <cell r="F39">
            <v>2</v>
          </cell>
          <cell r="G39"/>
          <cell r="H39"/>
          <cell r="I39"/>
          <cell r="J39"/>
          <cell r="K39"/>
        </row>
        <row r="40">
          <cell r="B40"/>
          <cell r="C40"/>
          <cell r="D40"/>
          <cell r="E40"/>
          <cell r="F40"/>
          <cell r="G40"/>
          <cell r="H40"/>
          <cell r="I40"/>
          <cell r="J40"/>
          <cell r="K40"/>
        </row>
        <row r="45">
          <cell r="B45">
            <v>153.69999999999999</v>
          </cell>
          <cell r="C45">
            <v>0.8</v>
          </cell>
          <cell r="D45">
            <v>0.5</v>
          </cell>
          <cell r="E45">
            <v>12.1</v>
          </cell>
          <cell r="F45">
            <v>225.2</v>
          </cell>
          <cell r="G45">
            <v>55.9</v>
          </cell>
          <cell r="H45">
            <v>271.39999999999998</v>
          </cell>
          <cell r="I45">
            <v>705.8</v>
          </cell>
          <cell r="J45">
            <v>457.4</v>
          </cell>
          <cell r="K45">
            <v>422.4</v>
          </cell>
          <cell r="L45">
            <v>113.9</v>
          </cell>
        </row>
        <row r="46">
          <cell r="B46">
            <v>11002</v>
          </cell>
          <cell r="C46">
            <v>103</v>
          </cell>
          <cell r="D46">
            <v>4</v>
          </cell>
          <cell r="E46">
            <v>22</v>
          </cell>
          <cell r="F46">
            <v>3506</v>
          </cell>
          <cell r="G46">
            <v>3814</v>
          </cell>
          <cell r="H46">
            <v>12643</v>
          </cell>
          <cell r="I46">
            <v>28560</v>
          </cell>
          <cell r="J46">
            <v>18403</v>
          </cell>
          <cell r="K46">
            <v>22694</v>
          </cell>
          <cell r="L46">
            <v>5103</v>
          </cell>
        </row>
        <row r="51">
          <cell r="E51"/>
          <cell r="F51"/>
          <cell r="G51"/>
          <cell r="H51"/>
          <cell r="I51">
            <v>5</v>
          </cell>
          <cell r="J51"/>
          <cell r="K51">
            <v>2</v>
          </cell>
          <cell r="L51"/>
        </row>
        <row r="52">
          <cell r="E52">
            <v>1</v>
          </cell>
          <cell r="F52"/>
          <cell r="G52">
            <v>0</v>
          </cell>
          <cell r="H52"/>
          <cell r="I52">
            <v>11</v>
          </cell>
          <cell r="J52"/>
          <cell r="K52">
            <v>8</v>
          </cell>
          <cell r="L52"/>
        </row>
        <row r="53">
          <cell r="E53">
            <v>35</v>
          </cell>
          <cell r="F53"/>
          <cell r="G53">
            <v>35</v>
          </cell>
          <cell r="H53"/>
          <cell r="I53">
            <v>83</v>
          </cell>
          <cell r="J53"/>
          <cell r="K53">
            <v>82</v>
          </cell>
          <cell r="L53"/>
        </row>
        <row r="54">
          <cell r="E54">
            <v>1</v>
          </cell>
          <cell r="F54"/>
          <cell r="G54">
            <v>1</v>
          </cell>
          <cell r="H54"/>
          <cell r="I54">
            <v>10</v>
          </cell>
          <cell r="J54"/>
          <cell r="K54">
            <v>6</v>
          </cell>
          <cell r="L54"/>
        </row>
        <row r="55">
          <cell r="E55">
            <v>2</v>
          </cell>
          <cell r="F55"/>
          <cell r="G55">
            <v>1</v>
          </cell>
          <cell r="H55"/>
          <cell r="I55">
            <v>24</v>
          </cell>
          <cell r="J55"/>
          <cell r="K55">
            <v>4</v>
          </cell>
          <cell r="L55"/>
        </row>
        <row r="56">
          <cell r="E56">
            <v>9</v>
          </cell>
          <cell r="F56"/>
          <cell r="G56">
            <v>2</v>
          </cell>
          <cell r="H56"/>
          <cell r="I56">
            <v>40</v>
          </cell>
          <cell r="J56"/>
          <cell r="K56">
            <v>4</v>
          </cell>
          <cell r="L56"/>
        </row>
        <row r="57">
          <cell r="E57">
            <v>0</v>
          </cell>
          <cell r="F57"/>
          <cell r="G57">
            <v>0</v>
          </cell>
          <cell r="H57"/>
          <cell r="I57">
            <v>2</v>
          </cell>
          <cell r="J57"/>
          <cell r="K57">
            <v>1</v>
          </cell>
          <cell r="L57"/>
        </row>
        <row r="58">
          <cell r="E58">
            <v>3</v>
          </cell>
          <cell r="F58"/>
          <cell r="G58">
            <v>1</v>
          </cell>
          <cell r="H58"/>
          <cell r="I58">
            <v>30</v>
          </cell>
          <cell r="J58"/>
          <cell r="K58">
            <v>8</v>
          </cell>
          <cell r="L58"/>
        </row>
        <row r="59">
          <cell r="G59">
            <v>28</v>
          </cell>
        </row>
        <row r="60">
          <cell r="G60">
            <v>13</v>
          </cell>
          <cell r="H60"/>
          <cell r="I60"/>
          <cell r="J60"/>
          <cell r="K60"/>
          <cell r="L60"/>
        </row>
        <row r="62">
          <cell r="D62">
            <v>125</v>
          </cell>
          <cell r="L62">
            <v>1100</v>
          </cell>
        </row>
        <row r="63">
          <cell r="D63">
            <v>25</v>
          </cell>
          <cell r="L63">
            <v>40594</v>
          </cell>
        </row>
        <row r="64">
          <cell r="D64">
            <v>18</v>
          </cell>
          <cell r="L64">
            <v>43</v>
          </cell>
        </row>
        <row r="65">
          <cell r="D65">
            <v>82</v>
          </cell>
          <cell r="L65"/>
        </row>
        <row r="66">
          <cell r="D66"/>
          <cell r="L66">
            <v>459</v>
          </cell>
        </row>
        <row r="67">
          <cell r="D67">
            <v>48996</v>
          </cell>
          <cell r="L67"/>
        </row>
        <row r="70">
          <cell r="D70">
            <v>0</v>
          </cell>
          <cell r="L70">
            <v>8.3000000000000001E-3</v>
          </cell>
        </row>
        <row r="71">
          <cell r="D71"/>
          <cell r="L71"/>
        </row>
      </sheetData>
      <sheetData sheetId="6">
        <row r="12">
          <cell r="B12"/>
          <cell r="C12"/>
          <cell r="D12"/>
          <cell r="E12">
            <v>42.378999999999998</v>
          </cell>
          <cell r="F12"/>
          <cell r="G12"/>
          <cell r="H12"/>
          <cell r="I12">
            <v>207.703</v>
          </cell>
          <cell r="J12"/>
          <cell r="K12"/>
          <cell r="L12"/>
        </row>
        <row r="13">
          <cell r="B13"/>
          <cell r="C13"/>
          <cell r="D13"/>
          <cell r="E13">
            <v>1339</v>
          </cell>
          <cell r="F13"/>
          <cell r="G13"/>
          <cell r="H13"/>
          <cell r="I13">
            <v>7546</v>
          </cell>
          <cell r="J13"/>
          <cell r="K13"/>
          <cell r="L13"/>
        </row>
        <row r="17">
          <cell r="B17"/>
          <cell r="C17">
            <v>26.721</v>
          </cell>
          <cell r="D17">
            <v>10.869</v>
          </cell>
          <cell r="E17"/>
          <cell r="F17">
            <v>4.7889999999999997</v>
          </cell>
          <cell r="G17"/>
          <cell r="H17"/>
          <cell r="I17"/>
          <cell r="J17"/>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cell r="C22">
            <v>157.005</v>
          </cell>
          <cell r="D22">
            <v>47.319000000000003</v>
          </cell>
          <cell r="E22"/>
          <cell r="F22">
            <v>3.379</v>
          </cell>
          <cell r="G22"/>
          <cell r="H22"/>
          <cell r="I22"/>
          <cell r="J22"/>
          <cell r="K22"/>
        </row>
        <row r="23">
          <cell r="B23"/>
          <cell r="C23"/>
          <cell r="D23"/>
          <cell r="E23"/>
          <cell r="F23"/>
          <cell r="G23"/>
          <cell r="H23"/>
          <cell r="I23"/>
          <cell r="J23"/>
          <cell r="K23"/>
        </row>
        <row r="24">
          <cell r="B24"/>
          <cell r="C24"/>
          <cell r="D24"/>
          <cell r="E24"/>
          <cell r="F24"/>
          <cell r="G24"/>
          <cell r="H24"/>
          <cell r="I24"/>
          <cell r="J24"/>
          <cell r="K24"/>
        </row>
        <row r="25">
          <cell r="B25"/>
          <cell r="C25"/>
          <cell r="D25"/>
          <cell r="E25"/>
          <cell r="F25"/>
          <cell r="G25"/>
          <cell r="H25"/>
          <cell r="I25"/>
          <cell r="J25"/>
          <cell r="K25"/>
        </row>
        <row r="26">
          <cell r="B26"/>
          <cell r="C26"/>
          <cell r="D26"/>
          <cell r="E26"/>
          <cell r="F26"/>
          <cell r="G26"/>
          <cell r="H26"/>
          <cell r="I26"/>
          <cell r="J26"/>
          <cell r="K26"/>
        </row>
        <row r="29">
          <cell r="J29">
            <v>79</v>
          </cell>
          <cell r="K29"/>
        </row>
        <row r="31">
          <cell r="B31"/>
          <cell r="C31">
            <v>1328</v>
          </cell>
          <cell r="D31">
            <v>9</v>
          </cell>
          <cell r="E31"/>
          <cell r="F31">
            <v>1</v>
          </cell>
          <cell r="G31"/>
          <cell r="H31">
            <v>1</v>
          </cell>
          <cell r="I31"/>
          <cell r="J31"/>
          <cell r="K31"/>
        </row>
        <row r="32">
          <cell r="B32"/>
          <cell r="C32"/>
          <cell r="D32"/>
          <cell r="E32"/>
          <cell r="F32"/>
          <cell r="G32"/>
          <cell r="H32"/>
          <cell r="I32"/>
          <cell r="J32"/>
          <cell r="K32"/>
        </row>
        <row r="33">
          <cell r="B33"/>
          <cell r="C33"/>
          <cell r="D33"/>
          <cell r="E33"/>
          <cell r="F33"/>
          <cell r="G33"/>
          <cell r="H33"/>
          <cell r="I33"/>
          <cell r="J33"/>
          <cell r="K33"/>
        </row>
        <row r="34">
          <cell r="B34"/>
          <cell r="C34"/>
          <cell r="D34"/>
          <cell r="E34"/>
          <cell r="F34"/>
          <cell r="G34"/>
          <cell r="H34"/>
          <cell r="I34"/>
          <cell r="J34"/>
          <cell r="K34"/>
        </row>
        <row r="35">
          <cell r="B35"/>
          <cell r="C35"/>
          <cell r="D35"/>
          <cell r="E35"/>
          <cell r="F35"/>
          <cell r="G35"/>
          <cell r="H35"/>
          <cell r="I35"/>
          <cell r="J35"/>
          <cell r="K35"/>
        </row>
        <row r="36">
          <cell r="B36"/>
          <cell r="C36">
            <v>7456</v>
          </cell>
          <cell r="D36">
            <v>89</v>
          </cell>
          <cell r="E36"/>
          <cell r="F36">
            <v>1</v>
          </cell>
          <cell r="G36"/>
          <cell r="H36"/>
          <cell r="I36"/>
          <cell r="J36"/>
          <cell r="K36"/>
        </row>
        <row r="37">
          <cell r="B37"/>
          <cell r="C37"/>
          <cell r="D37"/>
          <cell r="E37"/>
          <cell r="F37"/>
          <cell r="G37"/>
          <cell r="H37"/>
          <cell r="I37"/>
          <cell r="J37"/>
          <cell r="K37"/>
        </row>
        <row r="38">
          <cell r="B38"/>
          <cell r="C38"/>
          <cell r="D38"/>
          <cell r="E38"/>
          <cell r="F38"/>
          <cell r="G38"/>
          <cell r="H38"/>
          <cell r="I38"/>
          <cell r="J38"/>
          <cell r="K38"/>
        </row>
        <row r="39">
          <cell r="B39"/>
          <cell r="C39"/>
          <cell r="D39"/>
          <cell r="E39"/>
          <cell r="F39"/>
          <cell r="G39"/>
          <cell r="H39"/>
          <cell r="I39"/>
          <cell r="J39"/>
          <cell r="K39"/>
        </row>
        <row r="40">
          <cell r="B40"/>
          <cell r="C40"/>
          <cell r="D40"/>
          <cell r="E40"/>
          <cell r="F40"/>
          <cell r="G40"/>
          <cell r="H40"/>
          <cell r="I40"/>
          <cell r="J40"/>
          <cell r="K40"/>
        </row>
        <row r="45">
          <cell r="B45"/>
          <cell r="C45"/>
          <cell r="D45"/>
          <cell r="E45"/>
          <cell r="F45">
            <v>41.487000000000002</v>
          </cell>
          <cell r="G45">
            <v>13.996</v>
          </cell>
          <cell r="H45">
            <v>13.188000000000001</v>
          </cell>
          <cell r="I45">
            <v>45.256999999999998</v>
          </cell>
          <cell r="J45">
            <v>76.945999999999998</v>
          </cell>
          <cell r="K45">
            <v>40.765000000000001</v>
          </cell>
          <cell r="L45">
            <v>18.443000000000001</v>
          </cell>
        </row>
        <row r="46">
          <cell r="B46"/>
          <cell r="C46"/>
          <cell r="D46"/>
          <cell r="E46"/>
          <cell r="F46">
            <v>1042</v>
          </cell>
          <cell r="G46">
            <v>1210</v>
          </cell>
          <cell r="H46">
            <v>1376</v>
          </cell>
          <cell r="I46">
            <v>1501</v>
          </cell>
          <cell r="J46">
            <v>1837</v>
          </cell>
          <cell r="K46">
            <v>1404</v>
          </cell>
          <cell r="L46">
            <v>515</v>
          </cell>
        </row>
        <row r="51">
          <cell r="E51"/>
          <cell r="F51"/>
          <cell r="G51"/>
          <cell r="H51"/>
          <cell r="I51"/>
          <cell r="J51"/>
          <cell r="K51"/>
          <cell r="L51"/>
        </row>
        <row r="52">
          <cell r="E52">
            <v>2</v>
          </cell>
          <cell r="F52"/>
          <cell r="G52">
            <v>1</v>
          </cell>
          <cell r="H52"/>
          <cell r="I52">
            <v>1</v>
          </cell>
          <cell r="J52"/>
          <cell r="K52">
            <v>1</v>
          </cell>
          <cell r="L52"/>
        </row>
        <row r="53">
          <cell r="E53"/>
          <cell r="F53"/>
          <cell r="G53"/>
          <cell r="H53"/>
          <cell r="I53"/>
          <cell r="J53"/>
          <cell r="K53"/>
          <cell r="L53"/>
        </row>
        <row r="54">
          <cell r="E54"/>
          <cell r="F54"/>
          <cell r="G54"/>
          <cell r="H54"/>
          <cell r="I54"/>
          <cell r="J54"/>
          <cell r="K54"/>
          <cell r="L54"/>
        </row>
        <row r="55">
          <cell r="E55">
            <v>2</v>
          </cell>
          <cell r="F55"/>
          <cell r="G55"/>
          <cell r="H55"/>
          <cell r="I55">
            <v>1</v>
          </cell>
          <cell r="J55"/>
          <cell r="K55"/>
          <cell r="L55"/>
        </row>
        <row r="56">
          <cell r="E56"/>
          <cell r="F56"/>
          <cell r="G56"/>
          <cell r="H56"/>
          <cell r="I56"/>
          <cell r="J56"/>
          <cell r="K56"/>
          <cell r="L56"/>
        </row>
        <row r="57">
          <cell r="E57"/>
          <cell r="F57"/>
          <cell r="G57"/>
          <cell r="H57"/>
          <cell r="I57">
            <v>2</v>
          </cell>
          <cell r="J57"/>
          <cell r="K57"/>
          <cell r="L57"/>
        </row>
        <row r="58">
          <cell r="E58"/>
          <cell r="F58"/>
          <cell r="G58"/>
          <cell r="H58"/>
          <cell r="I58"/>
          <cell r="J58"/>
          <cell r="K58"/>
          <cell r="L58"/>
        </row>
        <row r="59">
          <cell r="G59">
            <v>1</v>
          </cell>
        </row>
        <row r="60">
          <cell r="G60">
            <v>0</v>
          </cell>
          <cell r="H60"/>
          <cell r="I60"/>
          <cell r="J60"/>
          <cell r="K60"/>
          <cell r="L60"/>
        </row>
        <row r="62">
          <cell r="D62">
            <v>17</v>
          </cell>
          <cell r="L62">
            <v>196</v>
          </cell>
        </row>
        <row r="63">
          <cell r="D63">
            <v>1</v>
          </cell>
          <cell r="L63">
            <v>2004</v>
          </cell>
        </row>
        <row r="64">
          <cell r="D64">
            <v>4</v>
          </cell>
          <cell r="L64">
            <v>1</v>
          </cell>
        </row>
        <row r="65">
          <cell r="D65">
            <v>12</v>
          </cell>
          <cell r="L65"/>
        </row>
        <row r="66">
          <cell r="D66">
            <v>0</v>
          </cell>
          <cell r="L66">
            <v>7</v>
          </cell>
        </row>
        <row r="67">
          <cell r="D67">
            <v>4866</v>
          </cell>
          <cell r="L67"/>
        </row>
        <row r="70">
          <cell r="D70">
            <v>0</v>
          </cell>
          <cell r="L70">
            <v>9.4999999999999998E-3</v>
          </cell>
        </row>
        <row r="71">
          <cell r="D71"/>
          <cell r="L71"/>
        </row>
      </sheetData>
      <sheetData sheetId="7">
        <row r="12">
          <cell r="B12"/>
          <cell r="C12"/>
          <cell r="D12"/>
          <cell r="E12">
            <v>74</v>
          </cell>
          <cell r="F12"/>
          <cell r="G12"/>
          <cell r="H12"/>
          <cell r="I12">
            <v>227</v>
          </cell>
          <cell r="J12"/>
          <cell r="K12"/>
          <cell r="L12"/>
        </row>
        <row r="13">
          <cell r="B13"/>
          <cell r="C13"/>
          <cell r="D13"/>
          <cell r="E13">
            <v>900</v>
          </cell>
          <cell r="F13"/>
          <cell r="G13"/>
          <cell r="H13"/>
          <cell r="I13">
            <v>11678</v>
          </cell>
          <cell r="J13"/>
          <cell r="K13"/>
          <cell r="L13"/>
        </row>
        <row r="17">
          <cell r="B17"/>
          <cell r="C17">
            <v>25</v>
          </cell>
          <cell r="D17">
            <v>23</v>
          </cell>
          <cell r="E17"/>
          <cell r="F17">
            <v>15</v>
          </cell>
          <cell r="G17"/>
          <cell r="H17">
            <v>11</v>
          </cell>
          <cell r="I17"/>
          <cell r="J17"/>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cell r="C22">
            <v>169</v>
          </cell>
          <cell r="D22">
            <v>49</v>
          </cell>
          <cell r="E22"/>
          <cell r="F22">
            <v>8</v>
          </cell>
          <cell r="G22"/>
          <cell r="H22">
            <v>1</v>
          </cell>
          <cell r="I22"/>
          <cell r="J22"/>
          <cell r="K22"/>
        </row>
        <row r="23">
          <cell r="B23"/>
          <cell r="C23"/>
          <cell r="D23"/>
          <cell r="E23"/>
          <cell r="F23"/>
          <cell r="G23"/>
          <cell r="H23"/>
          <cell r="I23"/>
          <cell r="J23"/>
          <cell r="K23"/>
        </row>
        <row r="24">
          <cell r="B24"/>
          <cell r="C24"/>
          <cell r="D24"/>
          <cell r="E24"/>
          <cell r="F24"/>
          <cell r="G24"/>
          <cell r="H24"/>
          <cell r="I24"/>
          <cell r="J24"/>
          <cell r="K24"/>
        </row>
        <row r="25">
          <cell r="B25"/>
          <cell r="C25"/>
          <cell r="D25"/>
          <cell r="E25"/>
          <cell r="F25"/>
          <cell r="G25"/>
          <cell r="H25"/>
          <cell r="I25"/>
          <cell r="J25"/>
          <cell r="K25"/>
        </row>
        <row r="26">
          <cell r="B26"/>
          <cell r="C26"/>
          <cell r="D26"/>
          <cell r="E26"/>
          <cell r="F26"/>
          <cell r="G26"/>
          <cell r="H26"/>
          <cell r="I26"/>
          <cell r="J26"/>
          <cell r="K26"/>
        </row>
        <row r="29">
          <cell r="J29">
            <v>95</v>
          </cell>
          <cell r="K29"/>
        </row>
        <row r="31">
          <cell r="B31"/>
          <cell r="C31">
            <v>873</v>
          </cell>
          <cell r="D31">
            <v>17</v>
          </cell>
          <cell r="E31"/>
          <cell r="F31">
            <v>5</v>
          </cell>
          <cell r="G31"/>
          <cell r="H31">
            <v>5</v>
          </cell>
          <cell r="I31"/>
          <cell r="J31"/>
          <cell r="K31"/>
        </row>
        <row r="32">
          <cell r="B32"/>
          <cell r="C32"/>
          <cell r="D32"/>
          <cell r="E32"/>
          <cell r="F32"/>
          <cell r="G32"/>
          <cell r="H32"/>
          <cell r="I32"/>
          <cell r="J32"/>
          <cell r="K32"/>
        </row>
        <row r="33">
          <cell r="B33"/>
          <cell r="C33"/>
          <cell r="D33"/>
          <cell r="E33"/>
          <cell r="F33"/>
          <cell r="G33"/>
          <cell r="H33"/>
          <cell r="I33"/>
          <cell r="J33"/>
          <cell r="K33"/>
        </row>
        <row r="34">
          <cell r="B34"/>
          <cell r="C34"/>
          <cell r="D34"/>
          <cell r="E34"/>
          <cell r="F34"/>
          <cell r="G34"/>
          <cell r="H34"/>
          <cell r="I34"/>
          <cell r="J34"/>
          <cell r="K34"/>
        </row>
        <row r="35">
          <cell r="B35"/>
          <cell r="C35"/>
          <cell r="D35"/>
          <cell r="E35"/>
          <cell r="F35"/>
          <cell r="G35"/>
          <cell r="H35"/>
          <cell r="I35"/>
          <cell r="J35"/>
          <cell r="K35"/>
        </row>
        <row r="36">
          <cell r="B36"/>
          <cell r="C36">
            <v>11473</v>
          </cell>
          <cell r="D36">
            <v>201</v>
          </cell>
          <cell r="E36"/>
          <cell r="F36">
            <v>2</v>
          </cell>
          <cell r="G36"/>
          <cell r="H36">
            <v>2</v>
          </cell>
          <cell r="I36"/>
          <cell r="J36"/>
          <cell r="K36"/>
        </row>
        <row r="37">
          <cell r="B37"/>
          <cell r="C37"/>
          <cell r="D37"/>
          <cell r="E37"/>
          <cell r="F37"/>
          <cell r="G37"/>
          <cell r="H37"/>
          <cell r="I37"/>
          <cell r="J37"/>
          <cell r="K37"/>
        </row>
        <row r="38">
          <cell r="B38"/>
          <cell r="C38"/>
          <cell r="D38"/>
          <cell r="E38"/>
          <cell r="F38"/>
          <cell r="G38"/>
          <cell r="H38"/>
          <cell r="I38"/>
          <cell r="J38"/>
          <cell r="K38"/>
        </row>
        <row r="39">
          <cell r="B39"/>
          <cell r="C39"/>
          <cell r="D39"/>
          <cell r="E39"/>
          <cell r="F39"/>
          <cell r="G39"/>
          <cell r="H39"/>
          <cell r="I39"/>
          <cell r="J39"/>
          <cell r="K39"/>
        </row>
        <row r="40">
          <cell r="B40"/>
          <cell r="C40"/>
          <cell r="D40"/>
          <cell r="E40"/>
          <cell r="F40"/>
          <cell r="G40"/>
          <cell r="H40"/>
          <cell r="I40"/>
          <cell r="J40"/>
          <cell r="K40"/>
        </row>
        <row r="45">
          <cell r="B45"/>
          <cell r="C45"/>
          <cell r="D45"/>
          <cell r="E45">
            <v>13</v>
          </cell>
          <cell r="F45">
            <v>35</v>
          </cell>
          <cell r="G45">
            <v>29</v>
          </cell>
          <cell r="H45">
            <v>19</v>
          </cell>
          <cell r="I45">
            <v>145</v>
          </cell>
          <cell r="J45">
            <v>19</v>
          </cell>
          <cell r="K45">
            <v>32</v>
          </cell>
          <cell r="L45">
            <v>9</v>
          </cell>
        </row>
        <row r="46">
          <cell r="B46">
            <v>64</v>
          </cell>
          <cell r="C46"/>
          <cell r="D46"/>
          <cell r="E46"/>
          <cell r="F46">
            <v>909</v>
          </cell>
          <cell r="G46">
            <v>2379</v>
          </cell>
          <cell r="H46">
            <v>1837</v>
          </cell>
          <cell r="I46">
            <v>2540</v>
          </cell>
          <cell r="J46">
            <v>1336</v>
          </cell>
          <cell r="K46">
            <v>2655</v>
          </cell>
          <cell r="L46">
            <v>858</v>
          </cell>
        </row>
        <row r="51">
          <cell r="E51"/>
          <cell r="F51"/>
          <cell r="G51"/>
          <cell r="H51"/>
          <cell r="I51"/>
          <cell r="J51"/>
          <cell r="K51"/>
          <cell r="L51"/>
        </row>
        <row r="52">
          <cell r="E52"/>
          <cell r="F52"/>
          <cell r="G52"/>
          <cell r="H52"/>
          <cell r="I52"/>
          <cell r="J52"/>
          <cell r="K52"/>
          <cell r="L52"/>
        </row>
        <row r="53">
          <cell r="E53">
            <v>3</v>
          </cell>
          <cell r="F53"/>
          <cell r="G53">
            <v>3</v>
          </cell>
          <cell r="H53"/>
          <cell r="I53">
            <v>16</v>
          </cell>
          <cell r="J53"/>
          <cell r="K53">
            <v>16</v>
          </cell>
          <cell r="L53"/>
        </row>
        <row r="54">
          <cell r="E54"/>
          <cell r="F54"/>
          <cell r="G54"/>
          <cell r="H54"/>
          <cell r="I54"/>
          <cell r="J54"/>
          <cell r="K54"/>
          <cell r="L54"/>
        </row>
        <row r="55">
          <cell r="E55"/>
          <cell r="F55"/>
          <cell r="G55"/>
          <cell r="H55"/>
          <cell r="I55"/>
          <cell r="J55"/>
          <cell r="K55"/>
          <cell r="L55"/>
        </row>
        <row r="56">
          <cell r="E56"/>
          <cell r="F56"/>
          <cell r="G56"/>
          <cell r="H56"/>
          <cell r="I56">
            <v>5</v>
          </cell>
          <cell r="J56"/>
          <cell r="K56"/>
          <cell r="L56"/>
        </row>
        <row r="57">
          <cell r="E57"/>
          <cell r="F57"/>
          <cell r="G57"/>
          <cell r="H57"/>
          <cell r="I57"/>
          <cell r="J57"/>
          <cell r="K57"/>
          <cell r="L57"/>
        </row>
        <row r="58">
          <cell r="E58"/>
          <cell r="F58"/>
          <cell r="G58"/>
          <cell r="H58"/>
          <cell r="I58"/>
          <cell r="J58"/>
          <cell r="K58"/>
          <cell r="L58"/>
        </row>
        <row r="59">
          <cell r="G59">
            <v>0</v>
          </cell>
        </row>
        <row r="60">
          <cell r="G60">
            <v>0</v>
          </cell>
          <cell r="H60"/>
          <cell r="I60"/>
          <cell r="J60"/>
          <cell r="K60"/>
          <cell r="L60"/>
        </row>
        <row r="62">
          <cell r="D62">
            <v>19</v>
          </cell>
          <cell r="L62">
            <v>323</v>
          </cell>
        </row>
        <row r="63">
          <cell r="D63">
            <v>5</v>
          </cell>
          <cell r="L63">
            <v>3157</v>
          </cell>
        </row>
        <row r="64">
          <cell r="D64">
            <v>4</v>
          </cell>
          <cell r="L64">
            <v>7</v>
          </cell>
        </row>
        <row r="65">
          <cell r="D65">
            <v>10</v>
          </cell>
          <cell r="L65"/>
        </row>
        <row r="66">
          <cell r="D66">
            <v>0</v>
          </cell>
          <cell r="L66">
            <v>52</v>
          </cell>
        </row>
        <row r="67">
          <cell r="D67">
            <v>3424</v>
          </cell>
          <cell r="L67"/>
        </row>
        <row r="70">
          <cell r="D70">
            <v>0</v>
          </cell>
          <cell r="L70">
            <v>9.1999999999999998E-3</v>
          </cell>
        </row>
        <row r="71">
          <cell r="D71"/>
          <cell r="L71"/>
        </row>
      </sheetData>
      <sheetData sheetId="8">
        <row r="12">
          <cell r="B12"/>
          <cell r="C12"/>
          <cell r="D12"/>
          <cell r="E12">
            <v>2808</v>
          </cell>
          <cell r="F12"/>
          <cell r="G12"/>
          <cell r="H12"/>
          <cell r="I12">
            <v>6741</v>
          </cell>
          <cell r="J12"/>
          <cell r="K12"/>
          <cell r="L12"/>
        </row>
        <row r="13">
          <cell r="B13"/>
          <cell r="C13"/>
          <cell r="D13"/>
          <cell r="E13">
            <v>53401</v>
          </cell>
          <cell r="F13"/>
          <cell r="G13">
            <v>2</v>
          </cell>
          <cell r="H13"/>
          <cell r="I13">
            <v>369970</v>
          </cell>
          <cell r="J13"/>
          <cell r="K13"/>
          <cell r="L13"/>
        </row>
        <row r="17">
          <cell r="B17"/>
          <cell r="C17">
            <v>1132</v>
          </cell>
          <cell r="D17">
            <v>622</v>
          </cell>
          <cell r="E17"/>
          <cell r="F17">
            <v>801</v>
          </cell>
          <cell r="G17"/>
          <cell r="H17">
            <v>195</v>
          </cell>
          <cell r="I17"/>
          <cell r="J17">
            <v>58</v>
          </cell>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cell r="C22">
            <v>4990</v>
          </cell>
          <cell r="D22">
            <v>1313</v>
          </cell>
          <cell r="E22"/>
          <cell r="F22">
            <v>438</v>
          </cell>
          <cell r="G22"/>
          <cell r="H22"/>
          <cell r="I22"/>
          <cell r="J22"/>
          <cell r="K22"/>
        </row>
        <row r="23">
          <cell r="B23"/>
          <cell r="C23"/>
          <cell r="D23"/>
          <cell r="E23"/>
          <cell r="F23"/>
          <cell r="G23"/>
          <cell r="H23"/>
          <cell r="I23"/>
          <cell r="J23"/>
          <cell r="K23"/>
        </row>
        <row r="24">
          <cell r="B24"/>
          <cell r="C24"/>
          <cell r="D24"/>
          <cell r="E24"/>
          <cell r="F24"/>
          <cell r="G24"/>
          <cell r="H24"/>
          <cell r="I24"/>
          <cell r="J24"/>
          <cell r="K24"/>
        </row>
        <row r="25">
          <cell r="B25"/>
          <cell r="C25"/>
          <cell r="D25"/>
          <cell r="E25"/>
          <cell r="F25"/>
          <cell r="G25"/>
          <cell r="H25"/>
          <cell r="I25"/>
          <cell r="J25"/>
          <cell r="K25"/>
        </row>
        <row r="26">
          <cell r="B26"/>
          <cell r="C26"/>
          <cell r="D26"/>
          <cell r="E26"/>
          <cell r="F26"/>
          <cell r="G26"/>
          <cell r="H26"/>
          <cell r="I26"/>
          <cell r="J26"/>
          <cell r="K26"/>
        </row>
        <row r="29">
          <cell r="J29">
            <v>99</v>
          </cell>
          <cell r="K29"/>
        </row>
        <row r="31">
          <cell r="B31"/>
          <cell r="C31">
            <v>47158</v>
          </cell>
          <cell r="D31">
            <v>5986</v>
          </cell>
          <cell r="E31"/>
          <cell r="F31">
            <v>204</v>
          </cell>
          <cell r="G31"/>
          <cell r="H31">
            <v>51</v>
          </cell>
          <cell r="I31"/>
          <cell r="J31">
            <v>2</v>
          </cell>
          <cell r="K31"/>
        </row>
        <row r="32">
          <cell r="B32"/>
          <cell r="C32"/>
          <cell r="D32"/>
          <cell r="E32"/>
          <cell r="F32"/>
          <cell r="G32"/>
          <cell r="H32"/>
          <cell r="I32"/>
          <cell r="J32"/>
          <cell r="K32"/>
        </row>
        <row r="33">
          <cell r="B33"/>
          <cell r="C33">
            <v>2</v>
          </cell>
          <cell r="D33"/>
          <cell r="E33"/>
          <cell r="F33"/>
          <cell r="G33"/>
          <cell r="H33"/>
          <cell r="I33"/>
          <cell r="J33"/>
          <cell r="K33"/>
        </row>
        <row r="34">
          <cell r="B34"/>
          <cell r="C34"/>
          <cell r="D34"/>
          <cell r="E34"/>
          <cell r="F34"/>
          <cell r="G34"/>
          <cell r="H34"/>
          <cell r="I34"/>
          <cell r="J34"/>
          <cell r="K34"/>
        </row>
        <row r="35">
          <cell r="B35"/>
          <cell r="C35"/>
          <cell r="D35"/>
          <cell r="E35"/>
          <cell r="F35"/>
          <cell r="G35"/>
          <cell r="H35"/>
          <cell r="I35"/>
          <cell r="J35"/>
          <cell r="K35"/>
        </row>
        <row r="36">
          <cell r="B36"/>
          <cell r="C36">
            <v>365891</v>
          </cell>
          <cell r="D36">
            <v>3779</v>
          </cell>
          <cell r="E36"/>
          <cell r="F36">
            <v>266</v>
          </cell>
          <cell r="G36"/>
          <cell r="H36">
            <v>34</v>
          </cell>
          <cell r="I36"/>
          <cell r="J36"/>
          <cell r="K36"/>
        </row>
        <row r="37">
          <cell r="B37"/>
          <cell r="C37"/>
          <cell r="D37"/>
          <cell r="E37"/>
          <cell r="F37"/>
          <cell r="G37"/>
          <cell r="H37"/>
          <cell r="I37"/>
          <cell r="J37"/>
          <cell r="K37"/>
        </row>
        <row r="38">
          <cell r="B38"/>
          <cell r="C38"/>
          <cell r="D38"/>
          <cell r="E38"/>
          <cell r="F38"/>
          <cell r="G38"/>
          <cell r="H38"/>
          <cell r="I38"/>
          <cell r="J38"/>
          <cell r="K38"/>
        </row>
        <row r="39">
          <cell r="B39"/>
          <cell r="C39"/>
          <cell r="D39"/>
          <cell r="E39"/>
          <cell r="F39"/>
          <cell r="G39"/>
          <cell r="H39"/>
          <cell r="I39"/>
          <cell r="J39"/>
          <cell r="K39"/>
        </row>
        <row r="40">
          <cell r="B40"/>
          <cell r="C40"/>
          <cell r="D40"/>
          <cell r="E40"/>
          <cell r="F40"/>
          <cell r="G40"/>
          <cell r="H40"/>
          <cell r="I40"/>
          <cell r="J40"/>
          <cell r="K40"/>
        </row>
        <row r="45">
          <cell r="B45"/>
          <cell r="C45"/>
          <cell r="D45">
            <v>4</v>
          </cell>
          <cell r="E45">
            <v>269</v>
          </cell>
          <cell r="F45">
            <v>1789</v>
          </cell>
          <cell r="G45">
            <v>1427</v>
          </cell>
          <cell r="H45">
            <v>1058</v>
          </cell>
          <cell r="I45">
            <v>2400</v>
          </cell>
          <cell r="J45">
            <v>1402</v>
          </cell>
          <cell r="K45">
            <v>910</v>
          </cell>
          <cell r="L45">
            <v>290</v>
          </cell>
        </row>
        <row r="46">
          <cell r="B46"/>
          <cell r="C46"/>
          <cell r="D46">
            <v>31</v>
          </cell>
          <cell r="E46">
            <v>5557</v>
          </cell>
          <cell r="F46">
            <v>41562</v>
          </cell>
          <cell r="G46">
            <v>86601</v>
          </cell>
          <cell r="H46">
            <v>69644</v>
          </cell>
          <cell r="I46">
            <v>87020</v>
          </cell>
          <cell r="J46">
            <v>63298</v>
          </cell>
          <cell r="K46">
            <v>54295</v>
          </cell>
          <cell r="L46">
            <v>15365</v>
          </cell>
        </row>
        <row r="51">
          <cell r="E51">
            <v>3</v>
          </cell>
          <cell r="F51"/>
          <cell r="G51">
            <v>3</v>
          </cell>
          <cell r="H51"/>
          <cell r="I51">
            <v>10</v>
          </cell>
          <cell r="J51"/>
          <cell r="K51">
            <v>6</v>
          </cell>
          <cell r="L51"/>
        </row>
        <row r="52">
          <cell r="E52">
            <v>1</v>
          </cell>
          <cell r="F52"/>
          <cell r="G52">
            <v>1</v>
          </cell>
          <cell r="H52"/>
          <cell r="I52">
            <v>28</v>
          </cell>
          <cell r="J52"/>
          <cell r="K52">
            <v>22</v>
          </cell>
          <cell r="L52"/>
        </row>
        <row r="53">
          <cell r="E53">
            <v>61</v>
          </cell>
          <cell r="F53"/>
          <cell r="G53">
            <v>61</v>
          </cell>
          <cell r="H53"/>
          <cell r="I53">
            <v>240</v>
          </cell>
          <cell r="J53"/>
          <cell r="K53">
            <v>237</v>
          </cell>
          <cell r="L53"/>
        </row>
        <row r="54">
          <cell r="E54"/>
          <cell r="F54"/>
          <cell r="G54"/>
          <cell r="H54"/>
          <cell r="I54">
            <v>34</v>
          </cell>
          <cell r="J54"/>
          <cell r="K54">
            <v>31</v>
          </cell>
          <cell r="L54"/>
        </row>
        <row r="55">
          <cell r="E55">
            <v>10</v>
          </cell>
          <cell r="F55"/>
          <cell r="G55">
            <v>1</v>
          </cell>
          <cell r="H55"/>
          <cell r="I55">
            <v>25</v>
          </cell>
          <cell r="J55"/>
          <cell r="K55">
            <v>9</v>
          </cell>
          <cell r="L55"/>
        </row>
        <row r="56">
          <cell r="E56">
            <v>12</v>
          </cell>
          <cell r="F56"/>
          <cell r="G56">
            <v>1</v>
          </cell>
          <cell r="H56"/>
          <cell r="I56">
            <v>198</v>
          </cell>
          <cell r="J56"/>
          <cell r="K56">
            <v>172</v>
          </cell>
          <cell r="L56"/>
        </row>
        <row r="57">
          <cell r="E57">
            <v>3</v>
          </cell>
          <cell r="F57"/>
          <cell r="G57"/>
          <cell r="H57"/>
          <cell r="I57">
            <v>8</v>
          </cell>
          <cell r="J57"/>
          <cell r="K57">
            <v>4</v>
          </cell>
          <cell r="L57"/>
        </row>
        <row r="58">
          <cell r="E58"/>
          <cell r="F58"/>
          <cell r="G58"/>
          <cell r="H58"/>
          <cell r="I58">
            <v>2</v>
          </cell>
          <cell r="J58"/>
          <cell r="K58"/>
          <cell r="L58"/>
        </row>
        <row r="59">
          <cell r="G59">
            <v>0</v>
          </cell>
        </row>
        <row r="60">
          <cell r="G60">
            <v>25</v>
          </cell>
          <cell r="H60"/>
          <cell r="I60"/>
          <cell r="J60"/>
          <cell r="K60"/>
          <cell r="L60"/>
        </row>
        <row r="62">
          <cell r="D62">
            <v>301</v>
          </cell>
          <cell r="L62">
            <v>4602</v>
          </cell>
        </row>
        <row r="63">
          <cell r="D63">
            <v>77</v>
          </cell>
          <cell r="L63">
            <v>72718</v>
          </cell>
        </row>
        <row r="64">
          <cell r="D64">
            <v>50</v>
          </cell>
          <cell r="L64">
            <v>237</v>
          </cell>
        </row>
        <row r="65">
          <cell r="D65">
            <v>172</v>
          </cell>
          <cell r="L65"/>
        </row>
        <row r="66">
          <cell r="D66">
            <v>2</v>
          </cell>
          <cell r="L66">
            <v>37178</v>
          </cell>
        </row>
        <row r="67">
          <cell r="D67">
            <v>204940</v>
          </cell>
          <cell r="L67"/>
        </row>
        <row r="70">
          <cell r="D70">
            <v>0</v>
          </cell>
          <cell r="L70">
            <v>-1.2E-2</v>
          </cell>
        </row>
        <row r="71">
          <cell r="D71"/>
          <cell r="L71"/>
        </row>
      </sheetData>
      <sheetData sheetId="9">
        <row r="12">
          <cell r="B12"/>
          <cell r="C12"/>
          <cell r="D12"/>
          <cell r="E12">
            <v>4150</v>
          </cell>
          <cell r="F12"/>
          <cell r="G12"/>
          <cell r="H12"/>
          <cell r="I12">
            <v>7661</v>
          </cell>
          <cell r="J12"/>
          <cell r="K12"/>
          <cell r="L12"/>
        </row>
        <row r="13">
          <cell r="B13"/>
          <cell r="C13"/>
          <cell r="D13"/>
          <cell r="E13">
            <v>70391</v>
          </cell>
          <cell r="F13"/>
          <cell r="G13">
            <v>8508</v>
          </cell>
          <cell r="H13"/>
          <cell r="I13">
            <v>458114</v>
          </cell>
          <cell r="J13"/>
          <cell r="K13"/>
          <cell r="L13"/>
        </row>
        <row r="17">
          <cell r="B17"/>
          <cell r="C17">
            <v>1682</v>
          </cell>
          <cell r="D17">
            <v>1481</v>
          </cell>
          <cell r="E17"/>
          <cell r="F17">
            <v>745</v>
          </cell>
          <cell r="G17"/>
          <cell r="H17">
            <v>128</v>
          </cell>
          <cell r="I17"/>
          <cell r="J17">
            <v>114</v>
          </cell>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cell r="C22">
            <v>4962</v>
          </cell>
          <cell r="D22">
            <v>2259</v>
          </cell>
          <cell r="E22"/>
          <cell r="F22">
            <v>440</v>
          </cell>
          <cell r="G22"/>
          <cell r="H22"/>
          <cell r="I22"/>
          <cell r="J22"/>
          <cell r="K22"/>
        </row>
        <row r="23">
          <cell r="B23"/>
          <cell r="C23"/>
          <cell r="D23"/>
          <cell r="E23"/>
          <cell r="F23"/>
          <cell r="G23"/>
          <cell r="H23"/>
          <cell r="I23"/>
          <cell r="J23"/>
          <cell r="K23"/>
        </row>
        <row r="24">
          <cell r="B24"/>
          <cell r="C24"/>
          <cell r="D24"/>
          <cell r="E24"/>
          <cell r="F24"/>
          <cell r="G24"/>
          <cell r="H24"/>
          <cell r="I24"/>
          <cell r="J24"/>
          <cell r="K24"/>
        </row>
        <row r="25">
          <cell r="B25"/>
          <cell r="C25"/>
          <cell r="D25"/>
          <cell r="E25"/>
          <cell r="F25"/>
          <cell r="G25"/>
          <cell r="H25"/>
          <cell r="I25"/>
          <cell r="J25"/>
          <cell r="K25"/>
        </row>
        <row r="26">
          <cell r="B26"/>
          <cell r="C26"/>
          <cell r="D26"/>
          <cell r="E26"/>
          <cell r="F26"/>
          <cell r="G26"/>
          <cell r="H26"/>
          <cell r="I26"/>
          <cell r="J26"/>
          <cell r="K26"/>
        </row>
        <row r="29">
          <cell r="J29">
            <v>86</v>
          </cell>
          <cell r="K29"/>
        </row>
        <row r="31">
          <cell r="B31"/>
          <cell r="C31">
            <v>64138</v>
          </cell>
          <cell r="D31">
            <v>5661</v>
          </cell>
          <cell r="E31"/>
          <cell r="F31">
            <v>494</v>
          </cell>
          <cell r="G31"/>
          <cell r="H31">
            <v>95</v>
          </cell>
          <cell r="I31"/>
          <cell r="J31">
            <v>3</v>
          </cell>
          <cell r="K31"/>
        </row>
        <row r="32">
          <cell r="B32"/>
          <cell r="C32"/>
          <cell r="D32"/>
          <cell r="E32"/>
          <cell r="F32"/>
          <cell r="G32"/>
          <cell r="H32"/>
          <cell r="I32"/>
          <cell r="J32"/>
          <cell r="K32"/>
        </row>
        <row r="33">
          <cell r="B33"/>
          <cell r="C33">
            <v>11</v>
          </cell>
          <cell r="D33">
            <v>8497</v>
          </cell>
          <cell r="E33"/>
          <cell r="F33"/>
          <cell r="G33"/>
          <cell r="H33"/>
          <cell r="I33"/>
          <cell r="J33"/>
          <cell r="K33"/>
        </row>
        <row r="34">
          <cell r="B34"/>
          <cell r="C34"/>
          <cell r="D34"/>
          <cell r="E34"/>
          <cell r="F34"/>
          <cell r="G34"/>
          <cell r="H34"/>
          <cell r="I34"/>
          <cell r="J34"/>
          <cell r="K34"/>
        </row>
        <row r="35">
          <cell r="B35"/>
          <cell r="C35">
            <v>20</v>
          </cell>
          <cell r="D35">
            <v>9929</v>
          </cell>
          <cell r="E35"/>
          <cell r="F35"/>
          <cell r="G35"/>
          <cell r="H35"/>
          <cell r="I35"/>
          <cell r="J35"/>
          <cell r="K35"/>
        </row>
        <row r="36">
          <cell r="B36"/>
          <cell r="C36">
            <v>439243</v>
          </cell>
          <cell r="D36">
            <v>8154</v>
          </cell>
          <cell r="E36"/>
          <cell r="F36">
            <v>721</v>
          </cell>
          <cell r="G36"/>
          <cell r="H36">
            <v>47</v>
          </cell>
          <cell r="I36"/>
          <cell r="J36"/>
          <cell r="K36"/>
        </row>
        <row r="37">
          <cell r="B37"/>
          <cell r="C37"/>
          <cell r="D37"/>
          <cell r="E37"/>
          <cell r="F37"/>
          <cell r="G37"/>
          <cell r="H37"/>
          <cell r="I37"/>
          <cell r="J37"/>
          <cell r="K37"/>
        </row>
        <row r="38">
          <cell r="B38"/>
          <cell r="C38"/>
          <cell r="D38"/>
          <cell r="E38"/>
          <cell r="F38"/>
          <cell r="G38"/>
          <cell r="H38"/>
          <cell r="I38"/>
          <cell r="J38"/>
          <cell r="K38"/>
        </row>
        <row r="39">
          <cell r="B39"/>
          <cell r="C39"/>
          <cell r="D39"/>
          <cell r="E39"/>
          <cell r="F39"/>
          <cell r="G39"/>
          <cell r="H39"/>
          <cell r="I39"/>
          <cell r="J39"/>
          <cell r="K39"/>
        </row>
        <row r="40">
          <cell r="B40"/>
          <cell r="C40"/>
          <cell r="D40"/>
          <cell r="E40"/>
          <cell r="F40"/>
          <cell r="G40"/>
          <cell r="H40"/>
          <cell r="I40"/>
          <cell r="J40"/>
          <cell r="K40"/>
        </row>
        <row r="45">
          <cell r="B45"/>
          <cell r="C45"/>
          <cell r="D45">
            <v>2</v>
          </cell>
          <cell r="E45">
            <v>622</v>
          </cell>
          <cell r="F45">
            <v>2231</v>
          </cell>
          <cell r="G45">
            <v>1097</v>
          </cell>
          <cell r="H45">
            <v>895</v>
          </cell>
          <cell r="I45">
            <v>2755</v>
          </cell>
          <cell r="J45">
            <v>1755</v>
          </cell>
          <cell r="K45">
            <v>2006</v>
          </cell>
          <cell r="L45">
            <v>448</v>
          </cell>
        </row>
        <row r="46">
          <cell r="B46">
            <v>1354</v>
          </cell>
          <cell r="C46">
            <v>450</v>
          </cell>
          <cell r="D46">
            <v>672</v>
          </cell>
          <cell r="E46">
            <v>21998</v>
          </cell>
          <cell r="F46">
            <v>66526</v>
          </cell>
          <cell r="G46">
            <v>53081</v>
          </cell>
          <cell r="H46">
            <v>61461</v>
          </cell>
          <cell r="I46">
            <v>86939</v>
          </cell>
          <cell r="J46">
            <v>77662</v>
          </cell>
          <cell r="K46">
            <v>137459</v>
          </cell>
          <cell r="L46">
            <v>29411</v>
          </cell>
        </row>
        <row r="51">
          <cell r="E51">
            <v>5</v>
          </cell>
          <cell r="F51"/>
          <cell r="G51">
            <v>5</v>
          </cell>
          <cell r="H51"/>
          <cell r="I51">
            <v>62</v>
          </cell>
          <cell r="J51"/>
          <cell r="K51">
            <v>45</v>
          </cell>
          <cell r="L51"/>
        </row>
        <row r="52">
          <cell r="E52">
            <v>1</v>
          </cell>
          <cell r="F52"/>
          <cell r="G52">
            <v>1</v>
          </cell>
          <cell r="H52"/>
          <cell r="I52">
            <v>57</v>
          </cell>
          <cell r="J52"/>
          <cell r="K52">
            <v>49</v>
          </cell>
          <cell r="L52"/>
        </row>
        <row r="53">
          <cell r="E53">
            <v>85</v>
          </cell>
          <cell r="F53"/>
          <cell r="G53">
            <v>85</v>
          </cell>
          <cell r="H53"/>
          <cell r="I53">
            <v>280</v>
          </cell>
          <cell r="J53"/>
          <cell r="K53">
            <v>268</v>
          </cell>
          <cell r="L53"/>
        </row>
        <row r="54">
          <cell r="E54">
            <v>3</v>
          </cell>
          <cell r="F54"/>
          <cell r="G54">
            <v>3</v>
          </cell>
          <cell r="H54"/>
          <cell r="I54">
            <v>76</v>
          </cell>
          <cell r="J54"/>
          <cell r="K54">
            <v>74</v>
          </cell>
          <cell r="L54"/>
        </row>
        <row r="55">
          <cell r="E55">
            <v>12</v>
          </cell>
          <cell r="F55"/>
          <cell r="G55">
            <v>7</v>
          </cell>
          <cell r="H55"/>
          <cell r="I55">
            <v>145</v>
          </cell>
          <cell r="J55"/>
          <cell r="K55">
            <v>99</v>
          </cell>
          <cell r="L55"/>
        </row>
        <row r="56">
          <cell r="E56">
            <v>10</v>
          </cell>
          <cell r="F56"/>
          <cell r="G56">
            <v>7</v>
          </cell>
          <cell r="H56"/>
          <cell r="I56">
            <v>158</v>
          </cell>
          <cell r="J56"/>
          <cell r="K56">
            <v>135</v>
          </cell>
          <cell r="L56"/>
        </row>
        <row r="57">
          <cell r="E57">
            <v>5</v>
          </cell>
          <cell r="F57"/>
          <cell r="G57">
            <v>1</v>
          </cell>
          <cell r="H57"/>
          <cell r="I57">
            <v>6</v>
          </cell>
          <cell r="J57"/>
          <cell r="K57">
            <v>3</v>
          </cell>
          <cell r="L57"/>
        </row>
        <row r="58">
          <cell r="E58">
            <v>1</v>
          </cell>
          <cell r="F58"/>
          <cell r="G58">
            <v>1</v>
          </cell>
          <cell r="H58"/>
          <cell r="I58">
            <v>143</v>
          </cell>
          <cell r="J58"/>
          <cell r="K58">
            <v>33</v>
          </cell>
          <cell r="L58"/>
        </row>
        <row r="59">
          <cell r="G59">
            <v>15</v>
          </cell>
        </row>
        <row r="60">
          <cell r="G60">
            <v>110</v>
          </cell>
          <cell r="H60"/>
          <cell r="I60"/>
          <cell r="J60"/>
          <cell r="K60"/>
          <cell r="L60"/>
        </row>
        <row r="62">
          <cell r="D62">
            <v>368</v>
          </cell>
          <cell r="L62">
            <v>7730</v>
          </cell>
        </row>
        <row r="63">
          <cell r="D63">
            <v>60</v>
          </cell>
          <cell r="L63">
            <v>156111</v>
          </cell>
        </row>
        <row r="64">
          <cell r="D64">
            <v>105</v>
          </cell>
          <cell r="L64">
            <v>405</v>
          </cell>
        </row>
        <row r="65">
          <cell r="D65">
            <v>202</v>
          </cell>
          <cell r="L65"/>
        </row>
        <row r="66">
          <cell r="D66">
            <v>1</v>
          </cell>
          <cell r="L66">
            <v>98555</v>
          </cell>
        </row>
        <row r="67">
          <cell r="D67">
            <v>229344</v>
          </cell>
          <cell r="L67"/>
        </row>
        <row r="70">
          <cell r="D70">
            <v>0</v>
          </cell>
          <cell r="L70">
            <v>4.6499999999999996E-3</v>
          </cell>
        </row>
        <row r="71">
          <cell r="D71"/>
          <cell r="L71"/>
        </row>
      </sheetData>
      <sheetData sheetId="10">
        <row r="12">
          <cell r="B12"/>
          <cell r="C12"/>
          <cell r="D12"/>
          <cell r="E12">
            <v>1454</v>
          </cell>
          <cell r="F12"/>
          <cell r="G12"/>
          <cell r="H12"/>
          <cell r="I12">
            <v>7016</v>
          </cell>
          <cell r="J12"/>
          <cell r="K12"/>
          <cell r="L12"/>
        </row>
        <row r="13">
          <cell r="B13"/>
          <cell r="C13"/>
          <cell r="D13"/>
          <cell r="E13">
            <v>22759</v>
          </cell>
          <cell r="F13"/>
          <cell r="G13"/>
          <cell r="H13"/>
          <cell r="I13">
            <v>291085</v>
          </cell>
          <cell r="J13"/>
          <cell r="K13"/>
          <cell r="L13"/>
        </row>
        <row r="17">
          <cell r="B17"/>
          <cell r="C17">
            <v>600</v>
          </cell>
          <cell r="D17">
            <v>443</v>
          </cell>
          <cell r="E17"/>
          <cell r="F17">
            <v>333</v>
          </cell>
          <cell r="G17"/>
          <cell r="H17">
            <v>55</v>
          </cell>
          <cell r="I17"/>
          <cell r="J17">
            <v>23</v>
          </cell>
          <cell r="K17"/>
        </row>
        <row r="18">
          <cell r="B18"/>
          <cell r="C18"/>
          <cell r="D18"/>
          <cell r="E18"/>
          <cell r="F18"/>
          <cell r="G18"/>
          <cell r="H18"/>
          <cell r="I18"/>
          <cell r="J18"/>
          <cell r="K18"/>
        </row>
        <row r="19">
          <cell r="B19"/>
          <cell r="C19"/>
          <cell r="D19"/>
          <cell r="E19"/>
          <cell r="F19"/>
          <cell r="G19"/>
          <cell r="H19"/>
          <cell r="I19"/>
          <cell r="J19"/>
          <cell r="K19"/>
        </row>
        <row r="20">
          <cell r="B20"/>
          <cell r="C20"/>
          <cell r="D20"/>
          <cell r="E20"/>
          <cell r="F20"/>
          <cell r="G20"/>
          <cell r="H20"/>
          <cell r="I20"/>
          <cell r="J20"/>
          <cell r="K20"/>
        </row>
        <row r="21">
          <cell r="B21"/>
          <cell r="C21"/>
          <cell r="D21"/>
          <cell r="E21"/>
          <cell r="F21"/>
          <cell r="G21"/>
          <cell r="H21"/>
          <cell r="I21"/>
          <cell r="J21"/>
          <cell r="K21"/>
        </row>
        <row r="22">
          <cell r="B22"/>
          <cell r="C22">
            <v>5154</v>
          </cell>
          <cell r="D22">
            <v>1280</v>
          </cell>
          <cell r="E22"/>
          <cell r="F22">
            <v>582</v>
          </cell>
          <cell r="G22"/>
          <cell r="H22"/>
          <cell r="I22"/>
          <cell r="J22"/>
          <cell r="K22"/>
        </row>
        <row r="23">
          <cell r="B23"/>
          <cell r="C23"/>
          <cell r="D23"/>
          <cell r="E23"/>
          <cell r="F23"/>
          <cell r="G23"/>
          <cell r="H23"/>
          <cell r="I23"/>
          <cell r="J23"/>
          <cell r="K23"/>
        </row>
        <row r="24">
          <cell r="B24"/>
          <cell r="C24"/>
          <cell r="D24"/>
          <cell r="E24"/>
          <cell r="F24"/>
          <cell r="G24"/>
          <cell r="H24"/>
          <cell r="I24"/>
          <cell r="J24"/>
          <cell r="K24"/>
        </row>
        <row r="25">
          <cell r="B25"/>
          <cell r="C25"/>
          <cell r="D25"/>
          <cell r="E25"/>
          <cell r="F25"/>
          <cell r="G25"/>
          <cell r="H25"/>
          <cell r="I25"/>
          <cell r="J25"/>
          <cell r="K25"/>
        </row>
        <row r="26">
          <cell r="B26"/>
          <cell r="C26"/>
          <cell r="D26"/>
          <cell r="E26"/>
          <cell r="F26"/>
          <cell r="G26"/>
          <cell r="H26"/>
          <cell r="I26"/>
          <cell r="J26"/>
          <cell r="K26"/>
        </row>
        <row r="29">
          <cell r="J29">
            <v>97.38</v>
          </cell>
          <cell r="K29"/>
        </row>
        <row r="31">
          <cell r="B31"/>
          <cell r="C31">
            <v>20476</v>
          </cell>
          <cell r="D31">
            <v>2135</v>
          </cell>
          <cell r="E31"/>
          <cell r="F31">
            <v>121</v>
          </cell>
          <cell r="G31"/>
          <cell r="H31">
            <v>26</v>
          </cell>
          <cell r="I31"/>
          <cell r="J31">
            <v>1</v>
          </cell>
          <cell r="K31"/>
        </row>
        <row r="32">
          <cell r="B32"/>
          <cell r="C32"/>
          <cell r="D32"/>
          <cell r="E32"/>
          <cell r="F32"/>
          <cell r="G32"/>
          <cell r="H32"/>
          <cell r="I32"/>
          <cell r="J32"/>
          <cell r="K32"/>
        </row>
        <row r="33">
          <cell r="B33"/>
          <cell r="C33"/>
          <cell r="D33"/>
          <cell r="E33"/>
          <cell r="F33"/>
          <cell r="G33"/>
          <cell r="H33"/>
          <cell r="I33"/>
          <cell r="J33"/>
          <cell r="K33"/>
        </row>
        <row r="34">
          <cell r="B34"/>
          <cell r="C34"/>
          <cell r="D34"/>
          <cell r="E34"/>
          <cell r="F34"/>
          <cell r="G34"/>
          <cell r="H34"/>
          <cell r="I34"/>
          <cell r="J34"/>
          <cell r="K34"/>
        </row>
        <row r="35">
          <cell r="B35"/>
          <cell r="C35"/>
          <cell r="D35"/>
          <cell r="E35"/>
          <cell r="F35"/>
          <cell r="G35"/>
          <cell r="H35"/>
          <cell r="I35"/>
          <cell r="J35"/>
          <cell r="K35"/>
        </row>
        <row r="36">
          <cell r="B36"/>
          <cell r="C36">
            <v>287851</v>
          </cell>
          <cell r="D36">
            <v>2974</v>
          </cell>
          <cell r="E36"/>
          <cell r="F36">
            <v>228</v>
          </cell>
          <cell r="G36"/>
          <cell r="H36">
            <v>32</v>
          </cell>
          <cell r="I36"/>
          <cell r="J36"/>
          <cell r="K36"/>
        </row>
        <row r="37">
          <cell r="B37"/>
          <cell r="C37"/>
          <cell r="D37"/>
          <cell r="E37"/>
          <cell r="F37"/>
          <cell r="G37"/>
          <cell r="H37"/>
          <cell r="I37"/>
          <cell r="J37"/>
          <cell r="K37"/>
        </row>
        <row r="38">
          <cell r="B38"/>
          <cell r="C38"/>
          <cell r="D38"/>
          <cell r="E38"/>
          <cell r="F38"/>
          <cell r="G38"/>
          <cell r="H38"/>
          <cell r="I38"/>
          <cell r="J38"/>
          <cell r="K38"/>
        </row>
        <row r="39">
          <cell r="B39"/>
          <cell r="C39"/>
          <cell r="D39"/>
          <cell r="E39"/>
          <cell r="F39"/>
          <cell r="G39"/>
          <cell r="H39"/>
          <cell r="I39"/>
          <cell r="J39"/>
          <cell r="K39"/>
        </row>
        <row r="40">
          <cell r="B40"/>
          <cell r="C40"/>
          <cell r="D40"/>
          <cell r="E40"/>
          <cell r="F40"/>
          <cell r="G40"/>
          <cell r="H40"/>
          <cell r="I40"/>
          <cell r="J40"/>
          <cell r="K40"/>
        </row>
        <row r="45">
          <cell r="B45"/>
          <cell r="C45"/>
          <cell r="D45">
            <v>2</v>
          </cell>
          <cell r="E45">
            <v>39</v>
          </cell>
          <cell r="F45">
            <v>1016</v>
          </cell>
          <cell r="G45">
            <v>869</v>
          </cell>
          <cell r="H45">
            <v>651</v>
          </cell>
          <cell r="I45">
            <v>2950</v>
          </cell>
          <cell r="J45">
            <v>1315</v>
          </cell>
          <cell r="K45">
            <v>1273</v>
          </cell>
          <cell r="L45">
            <v>355</v>
          </cell>
        </row>
        <row r="46">
          <cell r="B46"/>
          <cell r="C46"/>
          <cell r="D46">
            <v>6</v>
          </cell>
          <cell r="E46">
            <v>263</v>
          </cell>
          <cell r="F46">
            <v>22366</v>
          </cell>
          <cell r="G46">
            <v>59045</v>
          </cell>
          <cell r="H46">
            <v>39792</v>
          </cell>
          <cell r="I46">
            <v>73357</v>
          </cell>
          <cell r="J46">
            <v>56334</v>
          </cell>
          <cell r="K46">
            <v>46610</v>
          </cell>
          <cell r="L46">
            <v>16071</v>
          </cell>
        </row>
        <row r="51">
          <cell r="E51">
            <v>3</v>
          </cell>
          <cell r="F51"/>
          <cell r="G51"/>
          <cell r="H51"/>
          <cell r="I51">
            <v>13</v>
          </cell>
          <cell r="J51"/>
          <cell r="K51">
            <v>4</v>
          </cell>
          <cell r="L51"/>
        </row>
        <row r="52">
          <cell r="E52"/>
          <cell r="F52"/>
          <cell r="G52"/>
          <cell r="H52"/>
          <cell r="I52">
            <v>36</v>
          </cell>
          <cell r="J52"/>
          <cell r="K52">
            <v>24</v>
          </cell>
          <cell r="L52"/>
        </row>
        <row r="53">
          <cell r="E53">
            <v>51</v>
          </cell>
          <cell r="F53"/>
          <cell r="G53">
            <v>50</v>
          </cell>
          <cell r="H53"/>
          <cell r="I53">
            <v>221</v>
          </cell>
          <cell r="J53"/>
          <cell r="K53">
            <v>213</v>
          </cell>
          <cell r="L53"/>
        </row>
        <row r="54">
          <cell r="E54">
            <v>1</v>
          </cell>
          <cell r="F54"/>
          <cell r="G54">
            <v>1</v>
          </cell>
          <cell r="H54"/>
          <cell r="I54">
            <v>50</v>
          </cell>
          <cell r="J54"/>
          <cell r="K54">
            <v>44</v>
          </cell>
          <cell r="L54"/>
        </row>
        <row r="55">
          <cell r="E55">
            <v>1</v>
          </cell>
          <cell r="F55"/>
          <cell r="G55"/>
          <cell r="H55"/>
          <cell r="I55">
            <v>54</v>
          </cell>
          <cell r="J55"/>
          <cell r="K55">
            <v>13</v>
          </cell>
          <cell r="L55"/>
        </row>
        <row r="56">
          <cell r="E56">
            <v>50</v>
          </cell>
          <cell r="F56"/>
          <cell r="G56">
            <v>1</v>
          </cell>
          <cell r="H56"/>
          <cell r="I56">
            <v>1007</v>
          </cell>
          <cell r="J56"/>
          <cell r="K56">
            <v>150</v>
          </cell>
          <cell r="L56"/>
        </row>
        <row r="57">
          <cell r="E57"/>
          <cell r="F57"/>
          <cell r="G57"/>
          <cell r="H57"/>
          <cell r="I57">
            <v>1</v>
          </cell>
          <cell r="J57"/>
          <cell r="K57"/>
          <cell r="L57"/>
        </row>
        <row r="58">
          <cell r="E58"/>
          <cell r="F58"/>
          <cell r="G58"/>
          <cell r="H58"/>
          <cell r="I58">
            <v>16</v>
          </cell>
          <cell r="J58"/>
          <cell r="K58">
            <v>6</v>
          </cell>
          <cell r="L58"/>
        </row>
        <row r="59">
          <cell r="G59">
            <v>491</v>
          </cell>
        </row>
        <row r="60">
          <cell r="G60">
            <v>2</v>
          </cell>
          <cell r="H60"/>
          <cell r="I60"/>
          <cell r="J60"/>
          <cell r="K60"/>
          <cell r="L60"/>
        </row>
        <row r="62">
          <cell r="D62">
            <v>308</v>
          </cell>
          <cell r="L62">
            <v>5955</v>
          </cell>
        </row>
        <row r="63">
          <cell r="D63">
            <v>43</v>
          </cell>
          <cell r="L63">
            <v>78600</v>
          </cell>
        </row>
        <row r="64">
          <cell r="D64">
            <v>53</v>
          </cell>
          <cell r="L64">
            <v>100</v>
          </cell>
        </row>
        <row r="65">
          <cell r="D65">
            <v>206</v>
          </cell>
          <cell r="L65"/>
        </row>
        <row r="66">
          <cell r="D66">
            <v>6</v>
          </cell>
          <cell r="L66">
            <v>2500</v>
          </cell>
        </row>
        <row r="67">
          <cell r="D67">
            <v>145407</v>
          </cell>
          <cell r="L67"/>
        </row>
        <row r="70">
          <cell r="D70">
            <v>0</v>
          </cell>
          <cell r="L70">
            <v>5.0000000000000001E-3</v>
          </cell>
        </row>
        <row r="71">
          <cell r="D71"/>
          <cell r="L71"/>
        </row>
      </sheetData>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idwest"/>
      <sheetName val="NSP"/>
      <sheetName val="St. Croix"/>
      <sheetName val="SWL&amp;P"/>
      <sheetName val="WEPCO"/>
      <sheetName val="Wisconsin Gas"/>
      <sheetName val="WPSC"/>
      <sheetName val="All"/>
      <sheetName val="Operator Comparison"/>
    </sheetNames>
    <sheetDataSet>
      <sheetData sheetId="0">
        <row r="29">
          <cell r="C29">
            <v>0</v>
          </cell>
          <cell r="E29">
            <v>0</v>
          </cell>
          <cell r="G29">
            <v>0</v>
          </cell>
          <cell r="J29">
            <v>1345.35</v>
          </cell>
          <cell r="O29">
            <v>3785.85</v>
          </cell>
          <cell r="R29">
            <v>0</v>
          </cell>
          <cell r="W29">
            <v>0</v>
          </cell>
          <cell r="Y29">
            <v>0</v>
          </cell>
          <cell r="AB29">
            <v>0</v>
          </cell>
          <cell r="AE29">
            <v>0</v>
          </cell>
          <cell r="AK29">
            <v>5131.2</v>
          </cell>
        </row>
        <row r="30">
          <cell r="C30">
            <v>0</v>
          </cell>
          <cell r="E30">
            <v>0</v>
          </cell>
          <cell r="G30">
            <v>0</v>
          </cell>
          <cell r="J30">
            <v>22782</v>
          </cell>
          <cell r="O30">
            <v>160555</v>
          </cell>
          <cell r="R30">
            <v>0</v>
          </cell>
          <cell r="W30">
            <v>0</v>
          </cell>
          <cell r="Y30">
            <v>0</v>
          </cell>
          <cell r="AB30">
            <v>0</v>
          </cell>
          <cell r="AE30">
            <v>0</v>
          </cell>
          <cell r="AK30">
            <v>183337</v>
          </cell>
        </row>
        <row r="33">
          <cell r="D33">
            <v>0</v>
          </cell>
          <cell r="G33">
            <v>507.27</v>
          </cell>
          <cell r="L33">
            <v>392.55</v>
          </cell>
          <cell r="T33">
            <v>359.23</v>
          </cell>
          <cell r="X33">
            <v>82.11</v>
          </cell>
          <cell r="AC33">
            <v>4.1900000000000004</v>
          </cell>
          <cell r="AJ33">
            <v>1345.35</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v>
          </cell>
          <cell r="G38">
            <v>2293.38</v>
          </cell>
          <cell r="L38">
            <v>1325.74</v>
          </cell>
          <cell r="T38">
            <v>162.22</v>
          </cell>
          <cell r="X38">
            <v>4.51</v>
          </cell>
          <cell r="AC38">
            <v>0</v>
          </cell>
          <cell r="AJ38">
            <v>3785.85</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0</v>
          </cell>
          <cell r="G41">
            <v>0</v>
          </cell>
          <cell r="L41">
            <v>0</v>
          </cell>
          <cell r="T41">
            <v>0</v>
          </cell>
          <cell r="X41">
            <v>0</v>
          </cell>
          <cell r="AC41">
            <v>0</v>
          </cell>
          <cell r="AJ41">
            <v>0</v>
          </cell>
        </row>
        <row r="42">
          <cell r="D42">
            <v>0</v>
          </cell>
          <cell r="G42">
            <v>0</v>
          </cell>
          <cell r="L42">
            <v>0</v>
          </cell>
          <cell r="T42">
            <v>0</v>
          </cell>
          <cell r="X42">
            <v>0</v>
          </cell>
          <cell r="AC42">
            <v>0</v>
          </cell>
          <cell r="AJ42">
            <v>0</v>
          </cell>
        </row>
        <row r="43">
          <cell r="D43">
            <v>0</v>
          </cell>
          <cell r="G43">
            <v>2800.65</v>
          </cell>
          <cell r="L43">
            <v>1718.29</v>
          </cell>
          <cell r="T43">
            <v>521.45000000000005</v>
          </cell>
          <cell r="X43">
            <v>86.62</v>
          </cell>
          <cell r="AC43">
            <v>4.1900000000000004</v>
          </cell>
          <cell r="AJ43">
            <v>5131.2</v>
          </cell>
        </row>
        <row r="47">
          <cell r="D47">
            <v>0</v>
          </cell>
          <cell r="G47">
            <v>21294</v>
          </cell>
          <cell r="L47">
            <v>1422</v>
          </cell>
          <cell r="T47">
            <v>50</v>
          </cell>
          <cell r="X47">
            <v>16</v>
          </cell>
          <cell r="AC47">
            <v>0</v>
          </cell>
          <cell r="AJ47">
            <v>22782</v>
          </cell>
        </row>
        <row r="48">
          <cell r="D48">
            <v>0</v>
          </cell>
          <cell r="G48">
            <v>0</v>
          </cell>
          <cell r="L48">
            <v>0</v>
          </cell>
          <cell r="T48">
            <v>0</v>
          </cell>
          <cell r="X48">
            <v>0</v>
          </cell>
          <cell r="AC48">
            <v>0</v>
          </cell>
          <cell r="AJ48">
            <v>0</v>
          </cell>
        </row>
        <row r="49">
          <cell r="D49">
            <v>0</v>
          </cell>
          <cell r="G49">
            <v>0</v>
          </cell>
          <cell r="L49">
            <v>0</v>
          </cell>
          <cell r="T49">
            <v>0</v>
          </cell>
          <cell r="X49">
            <v>0</v>
          </cell>
          <cell r="AC49">
            <v>0</v>
          </cell>
          <cell r="AJ49">
            <v>0</v>
          </cell>
        </row>
        <row r="50">
          <cell r="D50">
            <v>0</v>
          </cell>
          <cell r="G50">
            <v>0</v>
          </cell>
          <cell r="L50">
            <v>0</v>
          </cell>
          <cell r="T50">
            <v>0</v>
          </cell>
          <cell r="X50">
            <v>0</v>
          </cell>
          <cell r="AC50">
            <v>0</v>
          </cell>
          <cell r="AJ50">
            <v>0</v>
          </cell>
        </row>
        <row r="51">
          <cell r="D51">
            <v>0</v>
          </cell>
          <cell r="G51">
            <v>0</v>
          </cell>
          <cell r="L51">
            <v>0</v>
          </cell>
          <cell r="T51">
            <v>0</v>
          </cell>
          <cell r="X51">
            <v>0</v>
          </cell>
          <cell r="AC51">
            <v>0</v>
          </cell>
          <cell r="AJ51">
            <v>0</v>
          </cell>
        </row>
        <row r="52">
          <cell r="D52">
            <v>0</v>
          </cell>
          <cell r="G52">
            <v>159230</v>
          </cell>
          <cell r="L52">
            <v>1207</v>
          </cell>
          <cell r="T52">
            <v>114</v>
          </cell>
          <cell r="X52">
            <v>4</v>
          </cell>
          <cell r="AC52">
            <v>0</v>
          </cell>
          <cell r="AJ52">
            <v>160555</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0</v>
          </cell>
          <cell r="G55">
            <v>0</v>
          </cell>
          <cell r="L55">
            <v>0</v>
          </cell>
          <cell r="T55">
            <v>0</v>
          </cell>
          <cell r="X55">
            <v>0</v>
          </cell>
          <cell r="AC55">
            <v>0</v>
          </cell>
          <cell r="AJ55">
            <v>0</v>
          </cell>
        </row>
        <row r="56">
          <cell r="D56">
            <v>0</v>
          </cell>
          <cell r="G56">
            <v>0</v>
          </cell>
          <cell r="L56">
            <v>0</v>
          </cell>
          <cell r="T56">
            <v>0</v>
          </cell>
          <cell r="X56">
            <v>0</v>
          </cell>
          <cell r="AC56">
            <v>0</v>
          </cell>
          <cell r="AJ56">
            <v>0</v>
          </cell>
        </row>
        <row r="57">
          <cell r="D57">
            <v>0</v>
          </cell>
          <cell r="G57">
            <v>180524</v>
          </cell>
          <cell r="L57">
            <v>2629</v>
          </cell>
          <cell r="T57">
            <v>164</v>
          </cell>
          <cell r="X57">
            <v>20</v>
          </cell>
          <cell r="AC57">
            <v>0</v>
          </cell>
          <cell r="AJ57">
            <v>183337</v>
          </cell>
        </row>
        <row r="61">
          <cell r="C61">
            <v>1.55</v>
          </cell>
          <cell r="E61">
            <v>0.06</v>
          </cell>
          <cell r="F61">
            <v>0</v>
          </cell>
          <cell r="I61">
            <v>77.8</v>
          </cell>
          <cell r="M61">
            <v>629.95000000000005</v>
          </cell>
          <cell r="Q61">
            <v>392.35</v>
          </cell>
          <cell r="U61">
            <v>519.33000000000004</v>
          </cell>
          <cell r="X61">
            <v>1098.1600000000001</v>
          </cell>
          <cell r="Z61">
            <v>741.07</v>
          </cell>
          <cell r="AD61">
            <v>1112.21</v>
          </cell>
          <cell r="AH61">
            <v>558.72</v>
          </cell>
          <cell r="AL61">
            <v>5131.2</v>
          </cell>
        </row>
        <row r="62">
          <cell r="C62">
            <v>326</v>
          </cell>
          <cell r="E62">
            <v>5</v>
          </cell>
          <cell r="F62">
            <v>16</v>
          </cell>
          <cell r="I62">
            <v>536</v>
          </cell>
          <cell r="M62">
            <v>11045</v>
          </cell>
          <cell r="Q62">
            <v>21593</v>
          </cell>
          <cell r="U62">
            <v>30375</v>
          </cell>
          <cell r="X62">
            <v>40392</v>
          </cell>
          <cell r="Z62">
            <v>32568</v>
          </cell>
          <cell r="AD62">
            <v>30097</v>
          </cell>
          <cell r="AH62">
            <v>16384</v>
          </cell>
          <cell r="AL62">
            <v>183337</v>
          </cell>
        </row>
        <row r="67">
          <cell r="H67">
            <v>0</v>
          </cell>
          <cell r="P67">
            <v>0</v>
          </cell>
          <cell r="X67">
            <v>6</v>
          </cell>
          <cell r="AF67">
            <v>3</v>
          </cell>
        </row>
        <row r="68">
          <cell r="H68">
            <v>4</v>
          </cell>
          <cell r="P68">
            <v>2</v>
          </cell>
          <cell r="X68">
            <v>22</v>
          </cell>
          <cell r="AF68">
            <v>19</v>
          </cell>
        </row>
        <row r="69">
          <cell r="H69">
            <v>25</v>
          </cell>
          <cell r="P69">
            <v>25</v>
          </cell>
          <cell r="X69">
            <v>80</v>
          </cell>
          <cell r="AF69">
            <v>73</v>
          </cell>
        </row>
        <row r="70">
          <cell r="H70">
            <v>0</v>
          </cell>
          <cell r="P70">
            <v>0</v>
          </cell>
          <cell r="X70">
            <v>45</v>
          </cell>
          <cell r="AF70">
            <v>35</v>
          </cell>
        </row>
        <row r="71">
          <cell r="H71">
            <v>2</v>
          </cell>
          <cell r="P71">
            <v>0</v>
          </cell>
          <cell r="X71">
            <v>5</v>
          </cell>
          <cell r="AF71">
            <v>0</v>
          </cell>
        </row>
        <row r="73">
          <cell r="H73">
            <v>22</v>
          </cell>
          <cell r="P73">
            <v>1</v>
          </cell>
          <cell r="X73">
            <v>2149</v>
          </cell>
          <cell r="AF73">
            <v>12</v>
          </cell>
        </row>
        <row r="74">
          <cell r="H74">
            <v>27</v>
          </cell>
          <cell r="P74">
            <v>1</v>
          </cell>
          <cell r="X74">
            <v>77</v>
          </cell>
          <cell r="AF74">
            <v>5</v>
          </cell>
        </row>
        <row r="75">
          <cell r="H75">
            <v>0</v>
          </cell>
          <cell r="P75">
            <v>0</v>
          </cell>
          <cell r="X75">
            <v>3</v>
          </cell>
          <cell r="AF75">
            <v>0</v>
          </cell>
        </row>
        <row r="79">
          <cell r="N79">
            <v>39</v>
          </cell>
          <cell r="AK79">
            <v>16</v>
          </cell>
        </row>
        <row r="80">
          <cell r="N80">
            <v>29</v>
          </cell>
          <cell r="AK80">
            <v>0</v>
          </cell>
        </row>
        <row r="81">
          <cell r="N81">
            <v>2</v>
          </cell>
          <cell r="AK81">
            <v>0</v>
          </cell>
        </row>
        <row r="82">
          <cell r="N82">
            <v>5</v>
          </cell>
          <cell r="AK82">
            <v>7</v>
          </cell>
        </row>
        <row r="83">
          <cell r="N83">
            <v>3</v>
          </cell>
          <cell r="AK83">
            <v>1</v>
          </cell>
        </row>
        <row r="84">
          <cell r="N84">
            <v>0</v>
          </cell>
          <cell r="AK84">
            <v>0</v>
          </cell>
        </row>
        <row r="85">
          <cell r="AK85">
            <v>1</v>
          </cell>
        </row>
        <row r="86">
          <cell r="N86">
            <v>71</v>
          </cell>
          <cell r="AK86">
            <v>0</v>
          </cell>
        </row>
        <row r="87">
          <cell r="N87">
            <v>4</v>
          </cell>
          <cell r="AK87">
            <v>0</v>
          </cell>
        </row>
        <row r="88">
          <cell r="N88">
            <v>46</v>
          </cell>
          <cell r="AK88">
            <v>6</v>
          </cell>
        </row>
        <row r="89">
          <cell r="N89">
            <v>10</v>
          </cell>
          <cell r="AK89">
            <v>1</v>
          </cell>
        </row>
        <row r="90">
          <cell r="N90">
            <v>1</v>
          </cell>
          <cell r="AK90">
            <v>0</v>
          </cell>
        </row>
        <row r="91">
          <cell r="N91">
            <v>7</v>
          </cell>
        </row>
        <row r="92">
          <cell r="N92">
            <v>3</v>
          </cell>
        </row>
        <row r="94">
          <cell r="N94">
            <v>2</v>
          </cell>
        </row>
        <row r="95">
          <cell r="N95">
            <v>2</v>
          </cell>
        </row>
        <row r="96">
          <cell r="N96">
            <v>0</v>
          </cell>
        </row>
        <row r="97">
          <cell r="N97">
            <v>0</v>
          </cell>
          <cell r="AK97">
            <v>128</v>
          </cell>
        </row>
        <row r="98">
          <cell r="N98">
            <v>0</v>
          </cell>
          <cell r="AK98">
            <v>117141</v>
          </cell>
        </row>
      </sheetData>
      <sheetData sheetId="1">
        <row r="29">
          <cell r="C29"/>
          <cell r="E29"/>
          <cell r="G29"/>
          <cell r="J29">
            <v>9</v>
          </cell>
          <cell r="O29">
            <v>294</v>
          </cell>
          <cell r="R29">
            <v>0</v>
          </cell>
          <cell r="W29">
            <v>0</v>
          </cell>
          <cell r="Y29">
            <v>0</v>
          </cell>
          <cell r="AB29">
            <v>0</v>
          </cell>
          <cell r="AE29">
            <v>0</v>
          </cell>
          <cell r="AK29">
            <v>303</v>
          </cell>
        </row>
        <row r="30">
          <cell r="C30"/>
          <cell r="E30"/>
          <cell r="G30"/>
          <cell r="J30">
            <v>202</v>
          </cell>
          <cell r="O30">
            <v>5484</v>
          </cell>
          <cell r="R30">
            <v>0</v>
          </cell>
          <cell r="W30">
            <v>0</v>
          </cell>
          <cell r="Y30">
            <v>0</v>
          </cell>
          <cell r="AB30">
            <v>0</v>
          </cell>
          <cell r="AE30">
            <v>0</v>
          </cell>
          <cell r="AK30">
            <v>5686</v>
          </cell>
        </row>
        <row r="33">
          <cell r="D33">
            <v>0</v>
          </cell>
          <cell r="G33">
            <v>5</v>
          </cell>
          <cell r="L33">
            <v>3</v>
          </cell>
          <cell r="T33">
            <v>1</v>
          </cell>
          <cell r="X33">
            <v>0</v>
          </cell>
          <cell r="AC33">
            <v>0</v>
          </cell>
          <cell r="AJ33">
            <v>9</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v>
          </cell>
          <cell r="G38">
            <v>206</v>
          </cell>
          <cell r="L38">
            <v>87</v>
          </cell>
          <cell r="T38">
            <v>1</v>
          </cell>
          <cell r="X38">
            <v>0</v>
          </cell>
          <cell r="AC38">
            <v>0</v>
          </cell>
          <cell r="AJ38">
            <v>294</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0</v>
          </cell>
          <cell r="G41">
            <v>0</v>
          </cell>
          <cell r="L41">
            <v>0</v>
          </cell>
          <cell r="T41">
            <v>0</v>
          </cell>
          <cell r="X41">
            <v>0</v>
          </cell>
          <cell r="AC41">
            <v>0</v>
          </cell>
          <cell r="AJ41">
            <v>0</v>
          </cell>
        </row>
        <row r="42">
          <cell r="D42">
            <v>0</v>
          </cell>
          <cell r="G42">
            <v>0</v>
          </cell>
          <cell r="L42">
            <v>0</v>
          </cell>
          <cell r="T42">
            <v>0</v>
          </cell>
          <cell r="X42">
            <v>0</v>
          </cell>
          <cell r="AC42">
            <v>0</v>
          </cell>
          <cell r="AJ42">
            <v>0</v>
          </cell>
        </row>
        <row r="43">
          <cell r="D43">
            <v>0</v>
          </cell>
          <cell r="G43">
            <v>211</v>
          </cell>
          <cell r="L43">
            <v>90</v>
          </cell>
          <cell r="T43">
            <v>2</v>
          </cell>
          <cell r="X43">
            <v>0</v>
          </cell>
          <cell r="AC43">
            <v>0</v>
          </cell>
          <cell r="AJ43">
            <v>303</v>
          </cell>
        </row>
        <row r="47">
          <cell r="D47">
            <v>0</v>
          </cell>
          <cell r="G47">
            <v>202</v>
          </cell>
          <cell r="L47">
            <v>0</v>
          </cell>
          <cell r="T47">
            <v>0</v>
          </cell>
          <cell r="X47">
            <v>0</v>
          </cell>
          <cell r="AC47">
            <v>0</v>
          </cell>
          <cell r="AJ47">
            <v>202</v>
          </cell>
        </row>
        <row r="48">
          <cell r="D48">
            <v>0</v>
          </cell>
          <cell r="G48">
            <v>0</v>
          </cell>
          <cell r="L48">
            <v>0</v>
          </cell>
          <cell r="T48">
            <v>0</v>
          </cell>
          <cell r="X48">
            <v>0</v>
          </cell>
          <cell r="AC48">
            <v>0</v>
          </cell>
          <cell r="AJ48">
            <v>0</v>
          </cell>
        </row>
        <row r="49">
          <cell r="D49">
            <v>0</v>
          </cell>
          <cell r="G49">
            <v>0</v>
          </cell>
          <cell r="L49">
            <v>0</v>
          </cell>
          <cell r="T49">
            <v>0</v>
          </cell>
          <cell r="X49">
            <v>0</v>
          </cell>
          <cell r="AC49">
            <v>0</v>
          </cell>
          <cell r="AJ49">
            <v>0</v>
          </cell>
        </row>
        <row r="50">
          <cell r="D50">
            <v>0</v>
          </cell>
          <cell r="G50">
            <v>0</v>
          </cell>
          <cell r="L50">
            <v>0</v>
          </cell>
          <cell r="T50">
            <v>0</v>
          </cell>
          <cell r="X50">
            <v>0</v>
          </cell>
          <cell r="AC50">
            <v>0</v>
          </cell>
          <cell r="AJ50">
            <v>0</v>
          </cell>
        </row>
        <row r="51">
          <cell r="D51">
            <v>0</v>
          </cell>
          <cell r="G51">
            <v>0</v>
          </cell>
          <cell r="L51">
            <v>0</v>
          </cell>
          <cell r="T51">
            <v>0</v>
          </cell>
          <cell r="X51">
            <v>0</v>
          </cell>
          <cell r="AC51">
            <v>0</v>
          </cell>
          <cell r="AJ51">
            <v>0</v>
          </cell>
        </row>
        <row r="52">
          <cell r="D52">
            <v>0</v>
          </cell>
          <cell r="G52">
            <v>5439</v>
          </cell>
          <cell r="L52">
            <v>40</v>
          </cell>
          <cell r="T52">
            <v>5</v>
          </cell>
          <cell r="X52">
            <v>0</v>
          </cell>
          <cell r="AC52">
            <v>0</v>
          </cell>
          <cell r="AJ52">
            <v>5484</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0</v>
          </cell>
          <cell r="G55">
            <v>0</v>
          </cell>
          <cell r="L55">
            <v>0</v>
          </cell>
          <cell r="T55">
            <v>0</v>
          </cell>
          <cell r="X55">
            <v>0</v>
          </cell>
          <cell r="AC55">
            <v>0</v>
          </cell>
          <cell r="AJ55">
            <v>0</v>
          </cell>
        </row>
        <row r="56">
          <cell r="D56">
            <v>0</v>
          </cell>
          <cell r="G56">
            <v>0</v>
          </cell>
          <cell r="L56">
            <v>0</v>
          </cell>
          <cell r="T56">
            <v>0</v>
          </cell>
          <cell r="X56">
            <v>0</v>
          </cell>
          <cell r="AC56">
            <v>0</v>
          </cell>
          <cell r="AJ56">
            <v>0</v>
          </cell>
        </row>
        <row r="57">
          <cell r="D57">
            <v>0</v>
          </cell>
          <cell r="G57">
            <v>5641</v>
          </cell>
          <cell r="L57">
            <v>40</v>
          </cell>
          <cell r="T57">
            <v>5</v>
          </cell>
          <cell r="X57">
            <v>0</v>
          </cell>
          <cell r="AC57">
            <v>0</v>
          </cell>
          <cell r="AJ57">
            <v>5686</v>
          </cell>
        </row>
        <row r="61">
          <cell r="C61">
            <v>0</v>
          </cell>
          <cell r="E61">
            <v>0</v>
          </cell>
          <cell r="F61">
            <v>0</v>
          </cell>
          <cell r="I61">
            <v>0</v>
          </cell>
          <cell r="M61">
            <v>9</v>
          </cell>
          <cell r="Q61">
            <v>0</v>
          </cell>
          <cell r="U61">
            <v>11</v>
          </cell>
          <cell r="X61">
            <v>98</v>
          </cell>
          <cell r="Z61">
            <v>100</v>
          </cell>
          <cell r="AD61">
            <v>61</v>
          </cell>
          <cell r="AH61">
            <v>24</v>
          </cell>
          <cell r="AL61">
            <v>303</v>
          </cell>
        </row>
        <row r="62">
          <cell r="C62">
            <v>0</v>
          </cell>
          <cell r="E62">
            <v>0</v>
          </cell>
          <cell r="F62">
            <v>0</v>
          </cell>
          <cell r="I62">
            <v>0</v>
          </cell>
          <cell r="M62">
            <v>238</v>
          </cell>
          <cell r="Q62">
            <v>288</v>
          </cell>
          <cell r="U62">
            <v>328</v>
          </cell>
          <cell r="X62">
            <v>1039</v>
          </cell>
          <cell r="Z62">
            <v>1714</v>
          </cell>
          <cell r="AD62">
            <v>1548</v>
          </cell>
          <cell r="AH62">
            <v>531</v>
          </cell>
          <cell r="AL62">
            <v>5686</v>
          </cell>
        </row>
        <row r="67">
          <cell r="H67"/>
          <cell r="P67"/>
          <cell r="X67"/>
          <cell r="AF67"/>
        </row>
        <row r="68">
          <cell r="H68"/>
          <cell r="P68"/>
          <cell r="X68"/>
          <cell r="AF68"/>
        </row>
        <row r="69">
          <cell r="H69">
            <v>2</v>
          </cell>
          <cell r="P69">
            <v>1</v>
          </cell>
          <cell r="X69">
            <v>8</v>
          </cell>
          <cell r="AF69">
            <v>7</v>
          </cell>
        </row>
        <row r="70">
          <cell r="H70"/>
          <cell r="P70"/>
          <cell r="X70"/>
          <cell r="AF70"/>
        </row>
        <row r="71">
          <cell r="H71"/>
          <cell r="P71"/>
          <cell r="X71"/>
          <cell r="AF71"/>
        </row>
        <row r="73">
          <cell r="H73"/>
          <cell r="P73"/>
          <cell r="X73"/>
          <cell r="AF73"/>
        </row>
        <row r="74">
          <cell r="H74"/>
          <cell r="P74"/>
          <cell r="X74"/>
          <cell r="AF74"/>
        </row>
        <row r="75">
          <cell r="H75"/>
          <cell r="P75"/>
          <cell r="X75"/>
          <cell r="AF75"/>
        </row>
        <row r="79">
          <cell r="N79">
            <v>3</v>
          </cell>
          <cell r="AK79">
            <v>1</v>
          </cell>
        </row>
        <row r="80">
          <cell r="N80">
            <v>3</v>
          </cell>
          <cell r="AK80"/>
        </row>
        <row r="81">
          <cell r="N81"/>
          <cell r="AK81"/>
        </row>
        <row r="82">
          <cell r="N82"/>
          <cell r="AK82"/>
        </row>
        <row r="83">
          <cell r="N83"/>
          <cell r="AK83"/>
        </row>
        <row r="84">
          <cell r="N84"/>
          <cell r="AK84"/>
        </row>
        <row r="85">
          <cell r="AK85"/>
        </row>
        <row r="86">
          <cell r="N86">
            <v>6</v>
          </cell>
          <cell r="AK86"/>
        </row>
        <row r="87">
          <cell r="N87">
            <v>1</v>
          </cell>
          <cell r="AK87"/>
        </row>
        <row r="88">
          <cell r="N88">
            <v>2</v>
          </cell>
          <cell r="AK88"/>
        </row>
        <row r="89">
          <cell r="N89">
            <v>3</v>
          </cell>
          <cell r="AK89">
            <v>1</v>
          </cell>
        </row>
        <row r="90">
          <cell r="N90"/>
          <cell r="AK90"/>
        </row>
        <row r="91">
          <cell r="N91"/>
        </row>
        <row r="92">
          <cell r="N92"/>
        </row>
        <row r="94">
          <cell r="N94"/>
        </row>
        <row r="95">
          <cell r="N95"/>
        </row>
        <row r="96">
          <cell r="N96"/>
        </row>
        <row r="97">
          <cell r="N97"/>
          <cell r="AK97">
            <v>10</v>
          </cell>
        </row>
        <row r="98">
          <cell r="N98"/>
          <cell r="AK98">
            <v>2714</v>
          </cell>
        </row>
      </sheetData>
      <sheetData sheetId="2">
        <row r="29">
          <cell r="C29">
            <v>0</v>
          </cell>
          <cell r="E29">
            <v>0</v>
          </cell>
          <cell r="G29">
            <v>0</v>
          </cell>
          <cell r="J29">
            <v>8.9999999999999993E-3</v>
          </cell>
          <cell r="O29">
            <v>86.326999999999998</v>
          </cell>
          <cell r="R29">
            <v>0</v>
          </cell>
          <cell r="W29">
            <v>0</v>
          </cell>
          <cell r="Y29">
            <v>0</v>
          </cell>
          <cell r="AB29">
            <v>0</v>
          </cell>
          <cell r="AE29">
            <v>0</v>
          </cell>
          <cell r="AK29">
            <v>86.335999999999999</v>
          </cell>
        </row>
        <row r="30">
          <cell r="C30">
            <v>0</v>
          </cell>
          <cell r="E30">
            <v>0</v>
          </cell>
          <cell r="G30">
            <v>0</v>
          </cell>
          <cell r="J30">
            <v>0</v>
          </cell>
          <cell r="O30">
            <v>1763</v>
          </cell>
          <cell r="R30">
            <v>0</v>
          </cell>
          <cell r="W30">
            <v>0</v>
          </cell>
          <cell r="Y30">
            <v>0</v>
          </cell>
          <cell r="AB30">
            <v>0</v>
          </cell>
          <cell r="AE30">
            <v>0</v>
          </cell>
          <cell r="AK30">
            <v>1763</v>
          </cell>
        </row>
        <row r="33">
          <cell r="D33">
            <v>0</v>
          </cell>
          <cell r="G33">
            <v>8.0000000000000002E-3</v>
          </cell>
          <cell r="L33">
            <v>1E-3</v>
          </cell>
          <cell r="T33">
            <v>0</v>
          </cell>
          <cell r="X33">
            <v>0</v>
          </cell>
          <cell r="AC33">
            <v>0</v>
          </cell>
          <cell r="AJ33">
            <v>8.9999999999999993E-3</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v>
          </cell>
          <cell r="G38">
            <v>65.326999999999998</v>
          </cell>
          <cell r="L38">
            <v>14</v>
          </cell>
          <cell r="T38">
            <v>7</v>
          </cell>
          <cell r="X38">
            <v>0</v>
          </cell>
          <cell r="AC38">
            <v>0</v>
          </cell>
          <cell r="AJ38">
            <v>86.326999999999998</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0</v>
          </cell>
          <cell r="G41">
            <v>0</v>
          </cell>
          <cell r="L41">
            <v>0</v>
          </cell>
          <cell r="T41">
            <v>0</v>
          </cell>
          <cell r="X41">
            <v>0</v>
          </cell>
          <cell r="AC41">
            <v>0</v>
          </cell>
          <cell r="AJ41">
            <v>0</v>
          </cell>
        </row>
        <row r="42">
          <cell r="D42">
            <v>0</v>
          </cell>
          <cell r="G42">
            <v>0</v>
          </cell>
          <cell r="L42">
            <v>0</v>
          </cell>
          <cell r="T42">
            <v>0</v>
          </cell>
          <cell r="X42">
            <v>0</v>
          </cell>
          <cell r="AC42">
            <v>0</v>
          </cell>
          <cell r="AJ42">
            <v>0</v>
          </cell>
        </row>
        <row r="43">
          <cell r="D43">
            <v>0</v>
          </cell>
          <cell r="G43">
            <v>65.334999999999994</v>
          </cell>
          <cell r="L43">
            <v>14.000999999999999</v>
          </cell>
          <cell r="T43">
            <v>7</v>
          </cell>
          <cell r="X43">
            <v>0</v>
          </cell>
          <cell r="AC43">
            <v>0</v>
          </cell>
          <cell r="AJ43">
            <v>86.335999999999999</v>
          </cell>
        </row>
        <row r="47">
          <cell r="D47">
            <v>0</v>
          </cell>
          <cell r="G47">
            <v>0</v>
          </cell>
          <cell r="L47">
            <v>0</v>
          </cell>
          <cell r="T47">
            <v>0</v>
          </cell>
          <cell r="X47">
            <v>0</v>
          </cell>
          <cell r="AC47">
            <v>0</v>
          </cell>
          <cell r="AJ47">
            <v>0</v>
          </cell>
        </row>
        <row r="48">
          <cell r="D48">
            <v>0</v>
          </cell>
          <cell r="G48">
            <v>0</v>
          </cell>
          <cell r="L48">
            <v>0</v>
          </cell>
          <cell r="T48">
            <v>0</v>
          </cell>
          <cell r="X48">
            <v>0</v>
          </cell>
          <cell r="AC48">
            <v>0</v>
          </cell>
          <cell r="AJ48">
            <v>0</v>
          </cell>
        </row>
        <row r="49">
          <cell r="D49">
            <v>0</v>
          </cell>
          <cell r="G49">
            <v>0</v>
          </cell>
          <cell r="L49">
            <v>0</v>
          </cell>
          <cell r="T49">
            <v>0</v>
          </cell>
          <cell r="X49">
            <v>0</v>
          </cell>
          <cell r="AC49">
            <v>0</v>
          </cell>
          <cell r="AJ49">
            <v>0</v>
          </cell>
        </row>
        <row r="50">
          <cell r="D50">
            <v>0</v>
          </cell>
          <cell r="G50">
            <v>0</v>
          </cell>
          <cell r="L50">
            <v>0</v>
          </cell>
          <cell r="T50">
            <v>0</v>
          </cell>
          <cell r="X50">
            <v>0</v>
          </cell>
          <cell r="AC50">
            <v>0</v>
          </cell>
          <cell r="AJ50">
            <v>0</v>
          </cell>
        </row>
        <row r="51">
          <cell r="D51">
            <v>0</v>
          </cell>
          <cell r="G51">
            <v>0</v>
          </cell>
          <cell r="L51">
            <v>0</v>
          </cell>
          <cell r="T51">
            <v>0</v>
          </cell>
          <cell r="X51">
            <v>0</v>
          </cell>
          <cell r="AC51">
            <v>0</v>
          </cell>
          <cell r="AJ51">
            <v>0</v>
          </cell>
        </row>
        <row r="52">
          <cell r="D52">
            <v>0</v>
          </cell>
          <cell r="G52">
            <v>1763</v>
          </cell>
          <cell r="L52">
            <v>0</v>
          </cell>
          <cell r="T52">
            <v>0</v>
          </cell>
          <cell r="X52">
            <v>0</v>
          </cell>
          <cell r="AC52">
            <v>0</v>
          </cell>
          <cell r="AJ52">
            <v>1763</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0</v>
          </cell>
          <cell r="G55">
            <v>0</v>
          </cell>
          <cell r="L55">
            <v>0</v>
          </cell>
          <cell r="T55">
            <v>0</v>
          </cell>
          <cell r="X55">
            <v>0</v>
          </cell>
          <cell r="AC55">
            <v>0</v>
          </cell>
          <cell r="AJ55">
            <v>0</v>
          </cell>
        </row>
        <row r="56">
          <cell r="D56">
            <v>0</v>
          </cell>
          <cell r="G56">
            <v>0</v>
          </cell>
          <cell r="L56">
            <v>0</v>
          </cell>
          <cell r="T56">
            <v>0</v>
          </cell>
          <cell r="X56">
            <v>0</v>
          </cell>
          <cell r="AC56">
            <v>0</v>
          </cell>
          <cell r="AJ56">
            <v>0</v>
          </cell>
        </row>
        <row r="57">
          <cell r="D57">
            <v>0</v>
          </cell>
          <cell r="G57">
            <v>1763</v>
          </cell>
          <cell r="L57">
            <v>0</v>
          </cell>
          <cell r="T57">
            <v>0</v>
          </cell>
          <cell r="X57">
            <v>0</v>
          </cell>
          <cell r="AC57">
            <v>0</v>
          </cell>
          <cell r="AJ57">
            <v>1763</v>
          </cell>
        </row>
        <row r="61">
          <cell r="C61">
            <v>0</v>
          </cell>
          <cell r="E61">
            <v>0</v>
          </cell>
          <cell r="F61">
            <v>0</v>
          </cell>
          <cell r="I61">
            <v>0</v>
          </cell>
          <cell r="M61">
            <v>0</v>
          </cell>
          <cell r="Q61">
            <v>0</v>
          </cell>
          <cell r="U61">
            <v>0</v>
          </cell>
          <cell r="X61">
            <v>62</v>
          </cell>
          <cell r="Z61">
            <v>12</v>
          </cell>
          <cell r="AD61">
            <v>9</v>
          </cell>
          <cell r="AH61">
            <v>3.327</v>
          </cell>
          <cell r="AL61">
            <v>86.326999999999998</v>
          </cell>
        </row>
        <row r="62">
          <cell r="C62">
            <v>0</v>
          </cell>
          <cell r="E62">
            <v>0</v>
          </cell>
          <cell r="F62">
            <v>0</v>
          </cell>
          <cell r="I62">
            <v>0</v>
          </cell>
          <cell r="M62">
            <v>0</v>
          </cell>
          <cell r="Q62">
            <v>0</v>
          </cell>
          <cell r="U62">
            <v>0</v>
          </cell>
          <cell r="X62">
            <v>1182</v>
          </cell>
          <cell r="Z62">
            <v>248</v>
          </cell>
          <cell r="AD62">
            <v>238</v>
          </cell>
          <cell r="AH62">
            <v>95</v>
          </cell>
          <cell r="AL62">
            <v>1763</v>
          </cell>
        </row>
        <row r="67">
          <cell r="H67">
            <v>0</v>
          </cell>
          <cell r="P67">
            <v>0</v>
          </cell>
          <cell r="X67">
            <v>0</v>
          </cell>
          <cell r="AF67">
            <v>0</v>
          </cell>
        </row>
        <row r="68">
          <cell r="H68">
            <v>0</v>
          </cell>
          <cell r="P68">
            <v>0</v>
          </cell>
          <cell r="X68">
            <v>0</v>
          </cell>
          <cell r="AF68">
            <v>0</v>
          </cell>
        </row>
        <row r="69">
          <cell r="H69">
            <v>0</v>
          </cell>
          <cell r="P69">
            <v>0</v>
          </cell>
          <cell r="X69">
            <v>2</v>
          </cell>
          <cell r="AF69">
            <v>2</v>
          </cell>
        </row>
        <row r="70">
          <cell r="H70">
            <v>0</v>
          </cell>
          <cell r="P70">
            <v>0</v>
          </cell>
          <cell r="X70">
            <v>1</v>
          </cell>
          <cell r="AF70">
            <v>1</v>
          </cell>
        </row>
        <row r="71">
          <cell r="H71">
            <v>0</v>
          </cell>
          <cell r="P71">
            <v>0</v>
          </cell>
          <cell r="X71">
            <v>0</v>
          </cell>
          <cell r="AF71">
            <v>0</v>
          </cell>
        </row>
        <row r="73">
          <cell r="H73">
            <v>6</v>
          </cell>
          <cell r="P73">
            <v>0</v>
          </cell>
          <cell r="X73">
            <v>24</v>
          </cell>
          <cell r="AF73">
            <v>1</v>
          </cell>
        </row>
        <row r="74">
          <cell r="H74">
            <v>0</v>
          </cell>
          <cell r="P74">
            <v>0</v>
          </cell>
          <cell r="X74">
            <v>0</v>
          </cell>
          <cell r="AF74">
            <v>0</v>
          </cell>
        </row>
        <row r="75">
          <cell r="H75">
            <v>0</v>
          </cell>
          <cell r="P75">
            <v>0</v>
          </cell>
          <cell r="X75">
            <v>0</v>
          </cell>
          <cell r="AF75">
            <v>0</v>
          </cell>
        </row>
        <row r="79">
          <cell r="N79">
            <v>1</v>
          </cell>
          <cell r="AK79">
            <v>1</v>
          </cell>
        </row>
        <row r="80">
          <cell r="N80">
            <v>1</v>
          </cell>
          <cell r="AK80">
            <v>0</v>
          </cell>
        </row>
        <row r="81">
          <cell r="N81">
            <v>0</v>
          </cell>
          <cell r="AK81">
            <v>0</v>
          </cell>
        </row>
        <row r="82">
          <cell r="N82">
            <v>0</v>
          </cell>
          <cell r="AK82">
            <v>0</v>
          </cell>
        </row>
        <row r="83">
          <cell r="N83">
            <v>0</v>
          </cell>
          <cell r="AK83">
            <v>0</v>
          </cell>
        </row>
        <row r="84">
          <cell r="N84">
            <v>0</v>
          </cell>
          <cell r="AK84">
            <v>0</v>
          </cell>
        </row>
        <row r="85">
          <cell r="AK85">
            <v>0</v>
          </cell>
        </row>
        <row r="86">
          <cell r="N86">
            <v>0</v>
          </cell>
          <cell r="AK86">
            <v>0</v>
          </cell>
        </row>
        <row r="87">
          <cell r="N87">
            <v>0</v>
          </cell>
          <cell r="AK87">
            <v>0</v>
          </cell>
        </row>
        <row r="88">
          <cell r="N88">
            <v>0</v>
          </cell>
          <cell r="AK88">
            <v>0</v>
          </cell>
        </row>
        <row r="89">
          <cell r="N89">
            <v>0</v>
          </cell>
          <cell r="AK89">
            <v>0</v>
          </cell>
        </row>
        <row r="90">
          <cell r="N90">
            <v>0</v>
          </cell>
          <cell r="AK90">
            <v>1</v>
          </cell>
        </row>
        <row r="91">
          <cell r="N91">
            <v>0</v>
          </cell>
        </row>
        <row r="92">
          <cell r="N92">
            <v>0</v>
          </cell>
        </row>
        <row r="94">
          <cell r="N94">
            <v>0</v>
          </cell>
        </row>
        <row r="95">
          <cell r="N95">
            <v>0</v>
          </cell>
        </row>
        <row r="96">
          <cell r="N96">
            <v>0</v>
          </cell>
        </row>
        <row r="97">
          <cell r="N97">
            <v>0</v>
          </cell>
          <cell r="AK97">
            <v>2</v>
          </cell>
        </row>
        <row r="98">
          <cell r="N98">
            <v>0</v>
          </cell>
          <cell r="AK98">
            <v>579</v>
          </cell>
        </row>
      </sheetData>
      <sheetData sheetId="3">
        <row r="29">
          <cell r="C29">
            <v>0</v>
          </cell>
          <cell r="E29">
            <v>0</v>
          </cell>
          <cell r="G29">
            <v>0</v>
          </cell>
          <cell r="J29">
            <v>956</v>
          </cell>
          <cell r="O29">
            <v>2137</v>
          </cell>
          <cell r="R29">
            <v>0</v>
          </cell>
          <cell r="W29">
            <v>0</v>
          </cell>
          <cell r="Y29">
            <v>0</v>
          </cell>
          <cell r="AB29">
            <v>0</v>
          </cell>
          <cell r="AE29">
            <v>0</v>
          </cell>
          <cell r="AK29">
            <v>3093</v>
          </cell>
        </row>
        <row r="30">
          <cell r="C30">
            <v>0</v>
          </cell>
          <cell r="E30">
            <v>0</v>
          </cell>
          <cell r="G30">
            <v>0</v>
          </cell>
          <cell r="J30">
            <v>29414</v>
          </cell>
          <cell r="O30">
            <v>102417</v>
          </cell>
          <cell r="R30">
            <v>0</v>
          </cell>
          <cell r="W30">
            <v>0</v>
          </cell>
          <cell r="Y30">
            <v>0</v>
          </cell>
          <cell r="AB30">
            <v>0</v>
          </cell>
          <cell r="AE30">
            <v>0</v>
          </cell>
          <cell r="AK30">
            <v>131831</v>
          </cell>
        </row>
        <row r="33">
          <cell r="D33">
            <v>0</v>
          </cell>
          <cell r="G33">
            <v>403</v>
          </cell>
          <cell r="L33">
            <v>273</v>
          </cell>
          <cell r="T33">
            <v>210</v>
          </cell>
          <cell r="X33">
            <v>67</v>
          </cell>
          <cell r="AC33">
            <v>3</v>
          </cell>
          <cell r="AJ33">
            <v>956</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v>
          </cell>
          <cell r="G38">
            <v>1208</v>
          </cell>
          <cell r="L38">
            <v>808</v>
          </cell>
          <cell r="T38">
            <v>121</v>
          </cell>
          <cell r="X38">
            <v>0</v>
          </cell>
          <cell r="AC38">
            <v>0</v>
          </cell>
          <cell r="AJ38">
            <v>2137</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0</v>
          </cell>
          <cell r="G41">
            <v>0</v>
          </cell>
          <cell r="L41">
            <v>0</v>
          </cell>
          <cell r="T41">
            <v>0</v>
          </cell>
          <cell r="X41">
            <v>0</v>
          </cell>
          <cell r="AC41">
            <v>0</v>
          </cell>
          <cell r="AJ41">
            <v>0</v>
          </cell>
        </row>
        <row r="42">
          <cell r="D42">
            <v>0</v>
          </cell>
          <cell r="G42">
            <v>0</v>
          </cell>
          <cell r="L42">
            <v>0</v>
          </cell>
          <cell r="T42">
            <v>0</v>
          </cell>
          <cell r="X42">
            <v>0</v>
          </cell>
          <cell r="AC42">
            <v>0</v>
          </cell>
          <cell r="AJ42">
            <v>0</v>
          </cell>
        </row>
        <row r="43">
          <cell r="D43">
            <v>0</v>
          </cell>
          <cell r="G43">
            <v>1611</v>
          </cell>
          <cell r="L43">
            <v>1081</v>
          </cell>
          <cell r="T43">
            <v>331</v>
          </cell>
          <cell r="X43">
            <v>67</v>
          </cell>
          <cell r="AC43">
            <v>3</v>
          </cell>
          <cell r="AJ43">
            <v>3093</v>
          </cell>
        </row>
        <row r="47">
          <cell r="D47">
            <v>0</v>
          </cell>
          <cell r="G47">
            <v>23264</v>
          </cell>
          <cell r="L47">
            <v>6007</v>
          </cell>
          <cell r="T47">
            <v>124</v>
          </cell>
          <cell r="X47">
            <v>18</v>
          </cell>
          <cell r="AC47">
            <v>1</v>
          </cell>
          <cell r="AJ47">
            <v>29414</v>
          </cell>
        </row>
        <row r="48">
          <cell r="D48">
            <v>0</v>
          </cell>
          <cell r="G48">
            <v>0</v>
          </cell>
          <cell r="L48">
            <v>0</v>
          </cell>
          <cell r="T48">
            <v>0</v>
          </cell>
          <cell r="X48">
            <v>0</v>
          </cell>
          <cell r="AC48">
            <v>0</v>
          </cell>
          <cell r="AJ48">
            <v>0</v>
          </cell>
        </row>
        <row r="49">
          <cell r="D49">
            <v>0</v>
          </cell>
          <cell r="G49">
            <v>0</v>
          </cell>
          <cell r="L49">
            <v>0</v>
          </cell>
          <cell r="T49">
            <v>0</v>
          </cell>
          <cell r="X49">
            <v>0</v>
          </cell>
          <cell r="AC49">
            <v>0</v>
          </cell>
          <cell r="AJ49">
            <v>0</v>
          </cell>
        </row>
        <row r="50">
          <cell r="D50">
            <v>0</v>
          </cell>
          <cell r="G50">
            <v>0</v>
          </cell>
          <cell r="L50">
            <v>0</v>
          </cell>
          <cell r="T50">
            <v>0</v>
          </cell>
          <cell r="X50">
            <v>0</v>
          </cell>
          <cell r="AC50">
            <v>0</v>
          </cell>
          <cell r="AJ50">
            <v>0</v>
          </cell>
        </row>
        <row r="51">
          <cell r="D51">
            <v>0</v>
          </cell>
          <cell r="G51">
            <v>0</v>
          </cell>
          <cell r="L51">
            <v>0</v>
          </cell>
          <cell r="T51">
            <v>0</v>
          </cell>
          <cell r="X51">
            <v>0</v>
          </cell>
          <cell r="AC51">
            <v>0</v>
          </cell>
          <cell r="AJ51">
            <v>0</v>
          </cell>
        </row>
        <row r="52">
          <cell r="D52">
            <v>0</v>
          </cell>
          <cell r="G52">
            <v>100953</v>
          </cell>
          <cell r="L52">
            <v>1410</v>
          </cell>
          <cell r="T52">
            <v>54</v>
          </cell>
          <cell r="X52">
            <v>0</v>
          </cell>
          <cell r="AC52">
            <v>0</v>
          </cell>
          <cell r="AJ52">
            <v>102417</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0</v>
          </cell>
          <cell r="G55">
            <v>0</v>
          </cell>
          <cell r="L55">
            <v>0</v>
          </cell>
          <cell r="T55">
            <v>0</v>
          </cell>
          <cell r="X55">
            <v>0</v>
          </cell>
          <cell r="AC55">
            <v>0</v>
          </cell>
          <cell r="AJ55">
            <v>0</v>
          </cell>
        </row>
        <row r="56">
          <cell r="D56">
            <v>0</v>
          </cell>
          <cell r="G56">
            <v>0</v>
          </cell>
          <cell r="L56">
            <v>0</v>
          </cell>
          <cell r="T56">
            <v>0</v>
          </cell>
          <cell r="X56">
            <v>0</v>
          </cell>
          <cell r="AC56">
            <v>0</v>
          </cell>
          <cell r="AJ56">
            <v>0</v>
          </cell>
        </row>
        <row r="57">
          <cell r="D57">
            <v>0</v>
          </cell>
          <cell r="G57">
            <v>124217</v>
          </cell>
          <cell r="L57">
            <v>7417</v>
          </cell>
          <cell r="T57">
            <v>178</v>
          </cell>
          <cell r="X57">
            <v>18</v>
          </cell>
          <cell r="AC57">
            <v>1</v>
          </cell>
          <cell r="AJ57">
            <v>131831</v>
          </cell>
        </row>
        <row r="61">
          <cell r="C61">
            <v>0</v>
          </cell>
          <cell r="E61">
            <v>0</v>
          </cell>
          <cell r="F61">
            <v>6</v>
          </cell>
          <cell r="I61">
            <v>69</v>
          </cell>
          <cell r="M61">
            <v>475</v>
          </cell>
          <cell r="Q61">
            <v>417</v>
          </cell>
          <cell r="U61">
            <v>394</v>
          </cell>
          <cell r="X61">
            <v>453</v>
          </cell>
          <cell r="Z61">
            <v>446</v>
          </cell>
          <cell r="AD61">
            <v>636</v>
          </cell>
          <cell r="AH61">
            <v>197</v>
          </cell>
          <cell r="AL61">
            <v>3093</v>
          </cell>
        </row>
        <row r="62">
          <cell r="C62">
            <v>0</v>
          </cell>
          <cell r="E62">
            <v>0</v>
          </cell>
          <cell r="F62">
            <v>131</v>
          </cell>
          <cell r="I62">
            <v>2239</v>
          </cell>
          <cell r="M62">
            <v>10284</v>
          </cell>
          <cell r="Q62">
            <v>23532</v>
          </cell>
          <cell r="U62">
            <v>23098</v>
          </cell>
          <cell r="X62">
            <v>21174</v>
          </cell>
          <cell r="Z62">
            <v>21525</v>
          </cell>
          <cell r="AD62">
            <v>20498</v>
          </cell>
          <cell r="AH62">
            <v>9350</v>
          </cell>
          <cell r="AL62">
            <v>131831</v>
          </cell>
        </row>
        <row r="67">
          <cell r="H67">
            <v>1</v>
          </cell>
          <cell r="P67">
            <v>0</v>
          </cell>
          <cell r="X67">
            <v>2</v>
          </cell>
          <cell r="AF67">
            <v>0</v>
          </cell>
        </row>
        <row r="68">
          <cell r="H68">
            <v>0</v>
          </cell>
          <cell r="P68">
            <v>0</v>
          </cell>
          <cell r="X68">
            <v>2</v>
          </cell>
          <cell r="AF68">
            <v>0</v>
          </cell>
        </row>
        <row r="69">
          <cell r="H69">
            <v>9</v>
          </cell>
          <cell r="P69">
            <v>9</v>
          </cell>
          <cell r="X69">
            <v>41</v>
          </cell>
          <cell r="AF69">
            <v>32</v>
          </cell>
        </row>
        <row r="70">
          <cell r="H70">
            <v>0</v>
          </cell>
          <cell r="P70">
            <v>0</v>
          </cell>
          <cell r="X70">
            <v>4</v>
          </cell>
          <cell r="AF70">
            <v>2</v>
          </cell>
        </row>
        <row r="71">
          <cell r="H71">
            <v>3</v>
          </cell>
          <cell r="P71">
            <v>0</v>
          </cell>
          <cell r="X71">
            <v>10</v>
          </cell>
          <cell r="AF71">
            <v>0</v>
          </cell>
        </row>
        <row r="73">
          <cell r="H73">
            <v>0</v>
          </cell>
          <cell r="P73">
            <v>0</v>
          </cell>
          <cell r="X73">
            <v>374</v>
          </cell>
          <cell r="AF73">
            <v>43</v>
          </cell>
        </row>
        <row r="74">
          <cell r="H74">
            <v>0</v>
          </cell>
          <cell r="P74">
            <v>0</v>
          </cell>
          <cell r="X74">
            <v>8</v>
          </cell>
          <cell r="AF74">
            <v>1</v>
          </cell>
        </row>
        <row r="75">
          <cell r="H75">
            <v>0</v>
          </cell>
          <cell r="P75">
            <v>0</v>
          </cell>
          <cell r="X75">
            <v>0</v>
          </cell>
          <cell r="AF75">
            <v>0</v>
          </cell>
        </row>
        <row r="79">
          <cell r="N79">
            <v>13</v>
          </cell>
          <cell r="AK79">
            <v>6</v>
          </cell>
        </row>
        <row r="80">
          <cell r="N80">
            <v>11</v>
          </cell>
          <cell r="AK80">
            <v>0</v>
          </cell>
        </row>
        <row r="81">
          <cell r="N81">
            <v>1</v>
          </cell>
          <cell r="AK81">
            <v>1</v>
          </cell>
        </row>
        <row r="82">
          <cell r="N82">
            <v>0</v>
          </cell>
          <cell r="AK82">
            <v>2</v>
          </cell>
        </row>
        <row r="83">
          <cell r="N83">
            <v>1</v>
          </cell>
          <cell r="AK83">
            <v>1</v>
          </cell>
        </row>
        <row r="84">
          <cell r="N84">
            <v>0</v>
          </cell>
          <cell r="AK84">
            <v>0</v>
          </cell>
        </row>
        <row r="85">
          <cell r="AK85">
            <v>0</v>
          </cell>
        </row>
        <row r="86">
          <cell r="N86">
            <v>33</v>
          </cell>
          <cell r="AK86">
            <v>0</v>
          </cell>
        </row>
        <row r="87">
          <cell r="N87">
            <v>16</v>
          </cell>
          <cell r="AK87">
            <v>0</v>
          </cell>
        </row>
        <row r="88">
          <cell r="N88">
            <v>5</v>
          </cell>
          <cell r="AK88">
            <v>0</v>
          </cell>
        </row>
        <row r="89">
          <cell r="N89">
            <v>3</v>
          </cell>
          <cell r="AK89">
            <v>2</v>
          </cell>
        </row>
        <row r="90">
          <cell r="N90">
            <v>0</v>
          </cell>
          <cell r="AK90">
            <v>0</v>
          </cell>
        </row>
        <row r="91">
          <cell r="N91">
            <v>2</v>
          </cell>
        </row>
        <row r="92">
          <cell r="N92">
            <v>7</v>
          </cell>
        </row>
        <row r="94">
          <cell r="N94">
            <v>0</v>
          </cell>
        </row>
        <row r="95">
          <cell r="N95">
            <v>0</v>
          </cell>
        </row>
        <row r="96">
          <cell r="N96">
            <v>0</v>
          </cell>
        </row>
        <row r="97">
          <cell r="N97">
            <v>0</v>
          </cell>
          <cell r="AK97">
            <v>52</v>
          </cell>
        </row>
        <row r="98">
          <cell r="N98">
            <v>0</v>
          </cell>
          <cell r="AK98">
            <v>72806</v>
          </cell>
        </row>
      </sheetData>
      <sheetData sheetId="4">
        <row r="29">
          <cell r="C29"/>
          <cell r="E29"/>
          <cell r="G29"/>
          <cell r="J29">
            <v>111.57</v>
          </cell>
          <cell r="O29">
            <v>670.58</v>
          </cell>
          <cell r="R29">
            <v>0</v>
          </cell>
          <cell r="W29">
            <v>0</v>
          </cell>
          <cell r="Y29">
            <v>0</v>
          </cell>
          <cell r="AB29">
            <v>0</v>
          </cell>
          <cell r="AE29">
            <v>0</v>
          </cell>
          <cell r="AK29">
            <v>782.15</v>
          </cell>
        </row>
        <row r="30">
          <cell r="C30"/>
          <cell r="E30"/>
          <cell r="G30"/>
          <cell r="J30">
            <v>1169</v>
          </cell>
          <cell r="O30">
            <v>18530</v>
          </cell>
          <cell r="R30">
            <v>0</v>
          </cell>
          <cell r="W30">
            <v>0</v>
          </cell>
          <cell r="Y30">
            <v>0</v>
          </cell>
          <cell r="AB30">
            <v>0</v>
          </cell>
          <cell r="AE30">
            <v>0</v>
          </cell>
          <cell r="AK30">
            <v>19699</v>
          </cell>
        </row>
        <row r="33">
          <cell r="D33">
            <v>0</v>
          </cell>
          <cell r="G33">
            <v>39.130000000000003</v>
          </cell>
          <cell r="L33">
            <v>47.58</v>
          </cell>
          <cell r="T33">
            <v>24.86</v>
          </cell>
          <cell r="X33">
            <v>0</v>
          </cell>
          <cell r="AC33">
            <v>0</v>
          </cell>
          <cell r="AJ33">
            <v>111.57</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v>
          </cell>
          <cell r="G38">
            <v>487.09</v>
          </cell>
          <cell r="L38">
            <v>167.04</v>
          </cell>
          <cell r="T38">
            <v>16.45</v>
          </cell>
          <cell r="X38">
            <v>0</v>
          </cell>
          <cell r="AC38">
            <v>0</v>
          </cell>
          <cell r="AJ38">
            <v>670.58</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0</v>
          </cell>
          <cell r="G41">
            <v>0</v>
          </cell>
          <cell r="L41">
            <v>0</v>
          </cell>
          <cell r="T41">
            <v>0</v>
          </cell>
          <cell r="X41">
            <v>0</v>
          </cell>
          <cell r="AC41">
            <v>0</v>
          </cell>
          <cell r="AJ41">
            <v>0</v>
          </cell>
        </row>
        <row r="42">
          <cell r="D42">
            <v>0</v>
          </cell>
          <cell r="G42">
            <v>0</v>
          </cell>
          <cell r="L42">
            <v>0</v>
          </cell>
          <cell r="T42">
            <v>0</v>
          </cell>
          <cell r="X42">
            <v>0</v>
          </cell>
          <cell r="AC42">
            <v>0</v>
          </cell>
          <cell r="AJ42">
            <v>0</v>
          </cell>
        </row>
        <row r="43">
          <cell r="D43">
            <v>0</v>
          </cell>
          <cell r="G43">
            <v>526.22</v>
          </cell>
          <cell r="L43">
            <v>214.62</v>
          </cell>
          <cell r="T43">
            <v>41.31</v>
          </cell>
          <cell r="X43">
            <v>0</v>
          </cell>
          <cell r="AC43">
            <v>0</v>
          </cell>
          <cell r="AJ43">
            <v>782.15</v>
          </cell>
        </row>
        <row r="47">
          <cell r="D47">
            <v>0</v>
          </cell>
          <cell r="G47">
            <v>1164</v>
          </cell>
          <cell r="L47">
            <v>2</v>
          </cell>
          <cell r="T47">
            <v>3</v>
          </cell>
          <cell r="X47">
            <v>0</v>
          </cell>
          <cell r="AC47">
            <v>0</v>
          </cell>
          <cell r="AJ47">
            <v>1169</v>
          </cell>
        </row>
        <row r="48">
          <cell r="D48">
            <v>0</v>
          </cell>
          <cell r="G48">
            <v>0</v>
          </cell>
          <cell r="L48">
            <v>0</v>
          </cell>
          <cell r="T48">
            <v>0</v>
          </cell>
          <cell r="X48">
            <v>0</v>
          </cell>
          <cell r="AC48">
            <v>0</v>
          </cell>
          <cell r="AJ48">
            <v>0</v>
          </cell>
        </row>
        <row r="49">
          <cell r="D49">
            <v>0</v>
          </cell>
          <cell r="G49">
            <v>0</v>
          </cell>
          <cell r="L49">
            <v>0</v>
          </cell>
          <cell r="T49">
            <v>0</v>
          </cell>
          <cell r="X49">
            <v>0</v>
          </cell>
          <cell r="AC49">
            <v>0</v>
          </cell>
          <cell r="AJ49">
            <v>0</v>
          </cell>
        </row>
        <row r="50">
          <cell r="D50">
            <v>0</v>
          </cell>
          <cell r="G50">
            <v>0</v>
          </cell>
          <cell r="L50">
            <v>0</v>
          </cell>
          <cell r="T50">
            <v>0</v>
          </cell>
          <cell r="X50">
            <v>0</v>
          </cell>
          <cell r="AC50">
            <v>0</v>
          </cell>
          <cell r="AJ50">
            <v>0</v>
          </cell>
        </row>
        <row r="51">
          <cell r="D51">
            <v>0</v>
          </cell>
          <cell r="G51">
            <v>0</v>
          </cell>
          <cell r="L51">
            <v>0</v>
          </cell>
          <cell r="T51">
            <v>0</v>
          </cell>
          <cell r="X51">
            <v>0</v>
          </cell>
          <cell r="AC51">
            <v>0</v>
          </cell>
          <cell r="AJ51">
            <v>0</v>
          </cell>
        </row>
        <row r="52">
          <cell r="D52">
            <v>0</v>
          </cell>
          <cell r="G52">
            <v>18306</v>
          </cell>
          <cell r="L52">
            <v>209</v>
          </cell>
          <cell r="T52">
            <v>15</v>
          </cell>
          <cell r="X52">
            <v>0</v>
          </cell>
          <cell r="AC52">
            <v>0</v>
          </cell>
          <cell r="AJ52">
            <v>18530</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0</v>
          </cell>
          <cell r="G55">
            <v>0</v>
          </cell>
          <cell r="L55">
            <v>0</v>
          </cell>
          <cell r="T55">
            <v>0</v>
          </cell>
          <cell r="X55">
            <v>0</v>
          </cell>
          <cell r="AC55">
            <v>0</v>
          </cell>
          <cell r="AJ55">
            <v>0</v>
          </cell>
        </row>
        <row r="56">
          <cell r="D56">
            <v>0</v>
          </cell>
          <cell r="G56">
            <v>0</v>
          </cell>
          <cell r="L56">
            <v>0</v>
          </cell>
          <cell r="T56">
            <v>0</v>
          </cell>
          <cell r="X56">
            <v>0</v>
          </cell>
          <cell r="AC56">
            <v>0</v>
          </cell>
          <cell r="AJ56">
            <v>0</v>
          </cell>
        </row>
        <row r="57">
          <cell r="D57">
            <v>0</v>
          </cell>
          <cell r="G57">
            <v>19470</v>
          </cell>
          <cell r="L57">
            <v>211</v>
          </cell>
          <cell r="T57">
            <v>18</v>
          </cell>
          <cell r="X57">
            <v>0</v>
          </cell>
          <cell r="AC57">
            <v>0</v>
          </cell>
          <cell r="AJ57">
            <v>19699</v>
          </cell>
        </row>
        <row r="61">
          <cell r="C61">
            <v>0</v>
          </cell>
          <cell r="E61">
            <v>0</v>
          </cell>
          <cell r="F61">
            <v>0</v>
          </cell>
          <cell r="I61">
            <v>0</v>
          </cell>
          <cell r="M61">
            <v>47.11</v>
          </cell>
          <cell r="Q61">
            <v>9.0299999999999994</v>
          </cell>
          <cell r="U61">
            <v>35.11</v>
          </cell>
          <cell r="X61">
            <v>330.5</v>
          </cell>
          <cell r="Z61">
            <v>163.08000000000001</v>
          </cell>
          <cell r="AD61">
            <v>132.93</v>
          </cell>
          <cell r="AH61">
            <v>64.39</v>
          </cell>
          <cell r="AL61">
            <v>782.15</v>
          </cell>
        </row>
        <row r="62">
          <cell r="C62">
            <v>0</v>
          </cell>
          <cell r="E62">
            <v>0</v>
          </cell>
          <cell r="F62">
            <v>0</v>
          </cell>
          <cell r="I62">
            <v>0</v>
          </cell>
          <cell r="M62">
            <v>1677</v>
          </cell>
          <cell r="Q62">
            <v>861</v>
          </cell>
          <cell r="U62">
            <v>1259</v>
          </cell>
          <cell r="X62">
            <v>6113</v>
          </cell>
          <cell r="Z62">
            <v>3844</v>
          </cell>
          <cell r="AD62">
            <v>3656</v>
          </cell>
          <cell r="AH62">
            <v>2289</v>
          </cell>
          <cell r="AL62">
            <v>19699</v>
          </cell>
        </row>
        <row r="67">
          <cell r="H67">
            <v>0</v>
          </cell>
          <cell r="P67">
            <v>0</v>
          </cell>
          <cell r="X67">
            <v>0</v>
          </cell>
          <cell r="AF67">
            <v>0</v>
          </cell>
        </row>
        <row r="68">
          <cell r="H68">
            <v>0</v>
          </cell>
          <cell r="P68">
            <v>0</v>
          </cell>
          <cell r="X68">
            <v>2</v>
          </cell>
          <cell r="AF68">
            <v>0</v>
          </cell>
        </row>
        <row r="69">
          <cell r="H69">
            <v>3</v>
          </cell>
          <cell r="P69">
            <v>2</v>
          </cell>
          <cell r="X69">
            <v>28</v>
          </cell>
          <cell r="AF69">
            <v>17</v>
          </cell>
        </row>
        <row r="70">
          <cell r="H70">
            <v>0</v>
          </cell>
          <cell r="P70">
            <v>0</v>
          </cell>
          <cell r="X70">
            <v>2</v>
          </cell>
          <cell r="AF70">
            <v>0</v>
          </cell>
        </row>
        <row r="71">
          <cell r="H71">
            <v>3</v>
          </cell>
          <cell r="P71">
            <v>0</v>
          </cell>
          <cell r="X71">
            <v>5</v>
          </cell>
          <cell r="AF71">
            <v>0</v>
          </cell>
        </row>
        <row r="73">
          <cell r="H73">
            <v>1</v>
          </cell>
          <cell r="P73">
            <v>0</v>
          </cell>
          <cell r="X73">
            <v>67</v>
          </cell>
          <cell r="AF73">
            <v>0</v>
          </cell>
        </row>
        <row r="74">
          <cell r="H74">
            <v>0</v>
          </cell>
          <cell r="P74">
            <v>0</v>
          </cell>
          <cell r="X74">
            <v>0</v>
          </cell>
          <cell r="AF74">
            <v>0</v>
          </cell>
        </row>
        <row r="75">
          <cell r="H75">
            <v>0</v>
          </cell>
          <cell r="P75">
            <v>0</v>
          </cell>
          <cell r="X75">
            <v>0</v>
          </cell>
          <cell r="AF75">
            <v>0</v>
          </cell>
        </row>
        <row r="79">
          <cell r="N79">
            <v>7</v>
          </cell>
          <cell r="AK79">
            <v>6</v>
          </cell>
        </row>
        <row r="80">
          <cell r="N80">
            <v>7</v>
          </cell>
          <cell r="AK80">
            <v>0</v>
          </cell>
        </row>
        <row r="81">
          <cell r="N81">
            <v>0</v>
          </cell>
          <cell r="AK81">
            <v>1</v>
          </cell>
        </row>
        <row r="82">
          <cell r="N82">
            <v>0</v>
          </cell>
          <cell r="AK82">
            <v>0</v>
          </cell>
        </row>
        <row r="83">
          <cell r="N83">
            <v>0</v>
          </cell>
          <cell r="AK83">
            <v>0</v>
          </cell>
        </row>
        <row r="84">
          <cell r="N84">
            <v>0</v>
          </cell>
          <cell r="AK84">
            <v>0</v>
          </cell>
        </row>
        <row r="85">
          <cell r="AK85">
            <v>1</v>
          </cell>
        </row>
        <row r="86">
          <cell r="N86">
            <v>18</v>
          </cell>
          <cell r="AK86">
            <v>1</v>
          </cell>
        </row>
        <row r="87">
          <cell r="N87">
            <v>3</v>
          </cell>
          <cell r="AK87">
            <v>0</v>
          </cell>
        </row>
        <row r="88">
          <cell r="N88">
            <v>9</v>
          </cell>
          <cell r="AK88">
            <v>2</v>
          </cell>
        </row>
        <row r="89">
          <cell r="N89">
            <v>1</v>
          </cell>
          <cell r="AK89">
            <v>1</v>
          </cell>
        </row>
        <row r="90">
          <cell r="N90">
            <v>0</v>
          </cell>
          <cell r="AK90">
            <v>0</v>
          </cell>
        </row>
        <row r="91">
          <cell r="N91">
            <v>0</v>
          </cell>
        </row>
        <row r="92">
          <cell r="N92">
            <v>5</v>
          </cell>
        </row>
        <row r="94">
          <cell r="N94">
            <v>0</v>
          </cell>
        </row>
        <row r="95">
          <cell r="N95">
            <v>0</v>
          </cell>
        </row>
        <row r="96">
          <cell r="N96">
            <v>0</v>
          </cell>
        </row>
        <row r="97">
          <cell r="N97">
            <v>0</v>
          </cell>
          <cell r="AK97">
            <v>31</v>
          </cell>
        </row>
        <row r="98">
          <cell r="N98">
            <v>0</v>
          </cell>
          <cell r="AK98">
            <v>10853</v>
          </cell>
        </row>
      </sheetData>
      <sheetData sheetId="5">
        <row r="29">
          <cell r="C29">
            <v>0</v>
          </cell>
          <cell r="E29">
            <v>1.4</v>
          </cell>
          <cell r="G29">
            <v>0.2</v>
          </cell>
          <cell r="J29">
            <v>350</v>
          </cell>
          <cell r="O29">
            <v>2069.1999999999998</v>
          </cell>
          <cell r="R29">
            <v>0</v>
          </cell>
          <cell r="W29">
            <v>0</v>
          </cell>
          <cell r="Y29">
            <v>0</v>
          </cell>
          <cell r="AB29">
            <v>43.6</v>
          </cell>
          <cell r="AE29">
            <v>0</v>
          </cell>
          <cell r="AK29">
            <v>2464.4</v>
          </cell>
        </row>
        <row r="30">
          <cell r="C30">
            <v>0</v>
          </cell>
          <cell r="E30">
            <v>304</v>
          </cell>
          <cell r="G30">
            <v>2</v>
          </cell>
          <cell r="J30">
            <v>2889</v>
          </cell>
          <cell r="O30">
            <v>102434</v>
          </cell>
          <cell r="R30">
            <v>0</v>
          </cell>
          <cell r="W30">
            <v>0</v>
          </cell>
          <cell r="Y30">
            <v>1</v>
          </cell>
          <cell r="AB30">
            <v>1781</v>
          </cell>
          <cell r="AE30">
            <v>0</v>
          </cell>
          <cell r="AK30">
            <v>107411</v>
          </cell>
        </row>
        <row r="33">
          <cell r="D33">
            <v>1.5</v>
          </cell>
          <cell r="G33">
            <v>129.6</v>
          </cell>
          <cell r="L33">
            <v>114.3</v>
          </cell>
          <cell r="T33">
            <v>86.9</v>
          </cell>
          <cell r="X33">
            <v>17.399999999999999</v>
          </cell>
          <cell r="AC33">
            <v>1.8</v>
          </cell>
          <cell r="AJ33">
            <v>351.5</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0.4</v>
          </cell>
          <cell r="G38">
            <v>1568.6</v>
          </cell>
          <cell r="L38">
            <v>451.5</v>
          </cell>
          <cell r="T38">
            <v>48.7</v>
          </cell>
          <cell r="X38">
            <v>0</v>
          </cell>
          <cell r="AC38">
            <v>0</v>
          </cell>
          <cell r="AJ38">
            <v>2069.1999999999998</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24.3</v>
          </cell>
          <cell r="G41">
            <v>13.6</v>
          </cell>
          <cell r="L41">
            <v>5.4</v>
          </cell>
          <cell r="T41">
            <v>0.3</v>
          </cell>
          <cell r="X41">
            <v>0</v>
          </cell>
          <cell r="AC41">
            <v>0</v>
          </cell>
          <cell r="AJ41">
            <v>43.6</v>
          </cell>
        </row>
        <row r="42">
          <cell r="D42">
            <v>0</v>
          </cell>
          <cell r="G42">
            <v>0</v>
          </cell>
          <cell r="L42">
            <v>0</v>
          </cell>
          <cell r="T42">
            <v>0</v>
          </cell>
          <cell r="X42">
            <v>0</v>
          </cell>
          <cell r="AC42">
            <v>0</v>
          </cell>
          <cell r="AJ42">
            <v>0</v>
          </cell>
        </row>
        <row r="43">
          <cell r="D43">
            <v>26.2</v>
          </cell>
          <cell r="G43">
            <v>1711.8</v>
          </cell>
          <cell r="L43">
            <v>571.20000000000005</v>
          </cell>
          <cell r="T43">
            <v>135.9</v>
          </cell>
          <cell r="X43">
            <v>17.399999999999999</v>
          </cell>
          <cell r="AC43">
            <v>1.8</v>
          </cell>
          <cell r="AJ43">
            <v>2464.3000000000002</v>
          </cell>
        </row>
        <row r="47">
          <cell r="D47">
            <v>3</v>
          </cell>
          <cell r="G47">
            <v>3024</v>
          </cell>
          <cell r="L47">
            <v>144</v>
          </cell>
          <cell r="T47">
            <v>20</v>
          </cell>
          <cell r="X47">
            <v>4</v>
          </cell>
          <cell r="AC47">
            <v>0</v>
          </cell>
          <cell r="AJ47">
            <v>3195</v>
          </cell>
        </row>
        <row r="48">
          <cell r="D48">
            <v>0</v>
          </cell>
          <cell r="G48">
            <v>0</v>
          </cell>
          <cell r="L48">
            <v>0</v>
          </cell>
          <cell r="T48">
            <v>0</v>
          </cell>
          <cell r="X48">
            <v>0</v>
          </cell>
          <cell r="AC48">
            <v>0</v>
          </cell>
          <cell r="AJ48">
            <v>0</v>
          </cell>
        </row>
        <row r="49">
          <cell r="D49">
            <v>0</v>
          </cell>
          <cell r="G49">
            <v>1</v>
          </cell>
          <cell r="L49">
            <v>0</v>
          </cell>
          <cell r="T49">
            <v>0</v>
          </cell>
          <cell r="X49">
            <v>0</v>
          </cell>
          <cell r="AC49">
            <v>0</v>
          </cell>
          <cell r="AJ49">
            <v>1</v>
          </cell>
        </row>
        <row r="50">
          <cell r="D50">
            <v>0</v>
          </cell>
          <cell r="G50">
            <v>0</v>
          </cell>
          <cell r="L50">
            <v>0</v>
          </cell>
          <cell r="T50">
            <v>0</v>
          </cell>
          <cell r="X50">
            <v>0</v>
          </cell>
          <cell r="AC50">
            <v>0</v>
          </cell>
          <cell r="AJ50">
            <v>0</v>
          </cell>
        </row>
        <row r="51">
          <cell r="D51">
            <v>0</v>
          </cell>
          <cell r="G51">
            <v>0</v>
          </cell>
          <cell r="L51">
            <v>0</v>
          </cell>
          <cell r="T51">
            <v>0</v>
          </cell>
          <cell r="X51">
            <v>0</v>
          </cell>
          <cell r="AC51">
            <v>0</v>
          </cell>
          <cell r="AJ51">
            <v>0</v>
          </cell>
        </row>
        <row r="52">
          <cell r="D52">
            <v>49</v>
          </cell>
          <cell r="G52">
            <v>99973</v>
          </cell>
          <cell r="L52">
            <v>2313</v>
          </cell>
          <cell r="T52">
            <v>82</v>
          </cell>
          <cell r="X52">
            <v>17</v>
          </cell>
          <cell r="AC52">
            <v>0</v>
          </cell>
          <cell r="AJ52">
            <v>102434</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276</v>
          </cell>
          <cell r="G55">
            <v>1451</v>
          </cell>
          <cell r="L55">
            <v>53</v>
          </cell>
          <cell r="T55">
            <v>1</v>
          </cell>
          <cell r="X55">
            <v>0</v>
          </cell>
          <cell r="AC55">
            <v>0</v>
          </cell>
          <cell r="AJ55">
            <v>1781</v>
          </cell>
        </row>
        <row r="56">
          <cell r="D56">
            <v>0</v>
          </cell>
          <cell r="G56">
            <v>0</v>
          </cell>
          <cell r="L56">
            <v>0</v>
          </cell>
          <cell r="T56">
            <v>0</v>
          </cell>
          <cell r="X56">
            <v>0</v>
          </cell>
          <cell r="AC56">
            <v>0</v>
          </cell>
          <cell r="AJ56">
            <v>0</v>
          </cell>
        </row>
        <row r="57">
          <cell r="D57">
            <v>328</v>
          </cell>
          <cell r="G57">
            <v>104449</v>
          </cell>
          <cell r="L57">
            <v>2510</v>
          </cell>
          <cell r="T57">
            <v>103</v>
          </cell>
          <cell r="X57">
            <v>21</v>
          </cell>
          <cell r="AC57">
            <v>0</v>
          </cell>
          <cell r="AJ57">
            <v>107411</v>
          </cell>
        </row>
        <row r="61">
          <cell r="C61">
            <v>147.4</v>
          </cell>
          <cell r="E61">
            <v>0.8</v>
          </cell>
          <cell r="F61">
            <v>0.5</v>
          </cell>
          <cell r="I61">
            <v>5.0999999999999996</v>
          </cell>
          <cell r="M61">
            <v>200</v>
          </cell>
          <cell r="Q61">
            <v>50</v>
          </cell>
          <cell r="U61">
            <v>266.39999999999998</v>
          </cell>
          <cell r="X61">
            <v>727.3</v>
          </cell>
          <cell r="Z61">
            <v>465</v>
          </cell>
          <cell r="AD61">
            <v>398.5</v>
          </cell>
          <cell r="AH61">
            <v>203.4</v>
          </cell>
          <cell r="AL61">
            <v>2464.4</v>
          </cell>
        </row>
        <row r="62">
          <cell r="C62">
            <v>9840</v>
          </cell>
          <cell r="E62">
            <v>97</v>
          </cell>
          <cell r="F62">
            <v>4</v>
          </cell>
          <cell r="I62">
            <v>17</v>
          </cell>
          <cell r="M62">
            <v>2842</v>
          </cell>
          <cell r="Q62">
            <v>2467</v>
          </cell>
          <cell r="U62">
            <v>11539</v>
          </cell>
          <cell r="X62">
            <v>27658</v>
          </cell>
          <cell r="Z62">
            <v>18109</v>
          </cell>
          <cell r="AD62">
            <v>22653</v>
          </cell>
          <cell r="AH62">
            <v>12185</v>
          </cell>
          <cell r="AL62">
            <v>107411</v>
          </cell>
        </row>
        <row r="67">
          <cell r="H67">
            <v>0</v>
          </cell>
          <cell r="P67">
            <v>0</v>
          </cell>
          <cell r="X67">
            <v>4</v>
          </cell>
          <cell r="AF67">
            <v>2</v>
          </cell>
        </row>
        <row r="68">
          <cell r="H68">
            <v>3</v>
          </cell>
          <cell r="P68">
            <v>1</v>
          </cell>
          <cell r="X68">
            <v>13</v>
          </cell>
          <cell r="AF68">
            <v>6</v>
          </cell>
        </row>
        <row r="69">
          <cell r="H69">
            <v>16</v>
          </cell>
          <cell r="P69">
            <v>16</v>
          </cell>
          <cell r="X69">
            <v>57</v>
          </cell>
          <cell r="AF69">
            <v>55</v>
          </cell>
        </row>
        <row r="70">
          <cell r="H70">
            <v>1</v>
          </cell>
          <cell r="P70">
            <v>0</v>
          </cell>
          <cell r="X70">
            <v>12</v>
          </cell>
          <cell r="AF70">
            <v>8</v>
          </cell>
        </row>
        <row r="71">
          <cell r="H71">
            <v>7</v>
          </cell>
          <cell r="P71">
            <v>1</v>
          </cell>
          <cell r="X71">
            <v>38</v>
          </cell>
          <cell r="AF71">
            <v>10</v>
          </cell>
        </row>
        <row r="73">
          <cell r="H73">
            <v>6</v>
          </cell>
          <cell r="P73">
            <v>0</v>
          </cell>
          <cell r="X73">
            <v>212</v>
          </cell>
          <cell r="AF73">
            <v>16</v>
          </cell>
        </row>
        <row r="74">
          <cell r="H74">
            <v>1</v>
          </cell>
          <cell r="P74">
            <v>0</v>
          </cell>
          <cell r="X74">
            <v>1</v>
          </cell>
          <cell r="AF74">
            <v>0</v>
          </cell>
        </row>
        <row r="75">
          <cell r="H75">
            <v>6</v>
          </cell>
          <cell r="P75">
            <v>0</v>
          </cell>
          <cell r="X75">
            <v>21</v>
          </cell>
          <cell r="AF75">
            <v>4</v>
          </cell>
        </row>
        <row r="79">
          <cell r="N79">
            <v>20</v>
          </cell>
          <cell r="AK79">
            <v>15</v>
          </cell>
        </row>
        <row r="80">
          <cell r="N80">
            <v>18</v>
          </cell>
          <cell r="AK80">
            <v>0</v>
          </cell>
        </row>
        <row r="81">
          <cell r="N81">
            <v>1</v>
          </cell>
          <cell r="AK81">
            <v>3</v>
          </cell>
        </row>
        <row r="82">
          <cell r="N82">
            <v>1</v>
          </cell>
          <cell r="AK82">
            <v>4</v>
          </cell>
        </row>
        <row r="83">
          <cell r="N83">
            <v>0</v>
          </cell>
          <cell r="AK83">
            <v>4</v>
          </cell>
        </row>
        <row r="84">
          <cell r="N84">
            <v>0</v>
          </cell>
          <cell r="AK84">
            <v>0</v>
          </cell>
        </row>
        <row r="85">
          <cell r="AK85">
            <v>0</v>
          </cell>
        </row>
        <row r="86">
          <cell r="N86">
            <v>43</v>
          </cell>
          <cell r="AK86">
            <v>0</v>
          </cell>
        </row>
        <row r="87">
          <cell r="N87">
            <v>20</v>
          </cell>
          <cell r="AK87">
            <v>0</v>
          </cell>
        </row>
        <row r="88">
          <cell r="N88">
            <v>9</v>
          </cell>
          <cell r="AK88">
            <v>1</v>
          </cell>
        </row>
        <row r="89">
          <cell r="N89">
            <v>1</v>
          </cell>
          <cell r="AK89">
            <v>3</v>
          </cell>
        </row>
        <row r="90">
          <cell r="N90">
            <v>0</v>
          </cell>
          <cell r="AK90">
            <v>0</v>
          </cell>
        </row>
        <row r="91">
          <cell r="N91">
            <v>3</v>
          </cell>
        </row>
        <row r="92">
          <cell r="N92">
            <v>10</v>
          </cell>
        </row>
        <row r="94">
          <cell r="N94">
            <v>2</v>
          </cell>
        </row>
        <row r="95">
          <cell r="N95">
            <v>0</v>
          </cell>
        </row>
        <row r="96">
          <cell r="N96">
            <v>0</v>
          </cell>
        </row>
        <row r="97">
          <cell r="N97">
            <v>2</v>
          </cell>
          <cell r="AK97">
            <v>80</v>
          </cell>
        </row>
        <row r="98">
          <cell r="N98">
            <v>0</v>
          </cell>
          <cell r="AK98">
            <v>60809</v>
          </cell>
        </row>
      </sheetData>
      <sheetData sheetId="6">
        <row r="29">
          <cell r="C29">
            <v>0</v>
          </cell>
          <cell r="E29">
            <v>0</v>
          </cell>
          <cell r="G29">
            <v>0</v>
          </cell>
          <cell r="J29">
            <v>42.133000000000003</v>
          </cell>
          <cell r="O29">
            <v>215.631</v>
          </cell>
          <cell r="R29">
            <v>0</v>
          </cell>
          <cell r="W29">
            <v>0</v>
          </cell>
          <cell r="Y29">
            <v>0</v>
          </cell>
          <cell r="AB29">
            <v>0</v>
          </cell>
          <cell r="AE29">
            <v>0</v>
          </cell>
          <cell r="AK29">
            <v>257.76400000000001</v>
          </cell>
        </row>
        <row r="30">
          <cell r="C30">
            <v>0</v>
          </cell>
          <cell r="E30">
            <v>0</v>
          </cell>
          <cell r="G30">
            <v>0</v>
          </cell>
          <cell r="J30">
            <v>1326</v>
          </cell>
          <cell r="O30">
            <v>7885</v>
          </cell>
          <cell r="R30">
            <v>0</v>
          </cell>
          <cell r="W30">
            <v>0</v>
          </cell>
          <cell r="Y30">
            <v>0</v>
          </cell>
          <cell r="AB30">
            <v>0</v>
          </cell>
          <cell r="AE30">
            <v>0</v>
          </cell>
          <cell r="AK30">
            <v>9211</v>
          </cell>
        </row>
        <row r="33">
          <cell r="D33">
            <v>0</v>
          </cell>
          <cell r="G33">
            <v>26.475000000000001</v>
          </cell>
          <cell r="L33">
            <v>10.869</v>
          </cell>
          <cell r="T33">
            <v>4.7889999999999997</v>
          </cell>
          <cell r="X33">
            <v>0</v>
          </cell>
          <cell r="AC33">
            <v>0</v>
          </cell>
          <cell r="AJ33">
            <v>42.133000000000003</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v>
          </cell>
          <cell r="G38">
            <v>162.77699999999999</v>
          </cell>
          <cell r="L38">
            <v>49.103999999999999</v>
          </cell>
          <cell r="T38">
            <v>3.75</v>
          </cell>
          <cell r="X38">
            <v>0</v>
          </cell>
          <cell r="AC38">
            <v>0</v>
          </cell>
          <cell r="AJ38">
            <v>215.631</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0</v>
          </cell>
          <cell r="G41">
            <v>0</v>
          </cell>
          <cell r="L41">
            <v>0</v>
          </cell>
          <cell r="T41">
            <v>0</v>
          </cell>
          <cell r="X41">
            <v>0</v>
          </cell>
          <cell r="AC41">
            <v>0</v>
          </cell>
          <cell r="AJ41">
            <v>0</v>
          </cell>
        </row>
        <row r="42">
          <cell r="D42">
            <v>0</v>
          </cell>
          <cell r="G42">
            <v>0</v>
          </cell>
          <cell r="L42">
            <v>0</v>
          </cell>
          <cell r="T42">
            <v>0</v>
          </cell>
          <cell r="X42">
            <v>0</v>
          </cell>
          <cell r="AC42">
            <v>0</v>
          </cell>
          <cell r="AJ42">
            <v>0</v>
          </cell>
        </row>
        <row r="43">
          <cell r="D43">
            <v>0</v>
          </cell>
          <cell r="G43">
            <v>189.25200000000001</v>
          </cell>
          <cell r="L43">
            <v>59.972999999999999</v>
          </cell>
          <cell r="T43">
            <v>8.5389999999999997</v>
          </cell>
          <cell r="X43">
            <v>0</v>
          </cell>
          <cell r="AC43">
            <v>0</v>
          </cell>
          <cell r="AJ43">
            <v>257.76400000000001</v>
          </cell>
        </row>
        <row r="47">
          <cell r="D47">
            <v>0</v>
          </cell>
          <cell r="G47">
            <v>1315</v>
          </cell>
          <cell r="L47">
            <v>9</v>
          </cell>
          <cell r="T47">
            <v>1</v>
          </cell>
          <cell r="X47">
            <v>1</v>
          </cell>
          <cell r="AC47">
            <v>0</v>
          </cell>
          <cell r="AJ47">
            <v>1326</v>
          </cell>
        </row>
        <row r="48">
          <cell r="D48">
            <v>0</v>
          </cell>
          <cell r="G48">
            <v>0</v>
          </cell>
          <cell r="L48">
            <v>0</v>
          </cell>
          <cell r="T48">
            <v>0</v>
          </cell>
          <cell r="X48">
            <v>0</v>
          </cell>
          <cell r="AC48">
            <v>0</v>
          </cell>
          <cell r="AJ48">
            <v>0</v>
          </cell>
        </row>
        <row r="49">
          <cell r="D49">
            <v>0</v>
          </cell>
          <cell r="G49">
            <v>0</v>
          </cell>
          <cell r="L49">
            <v>0</v>
          </cell>
          <cell r="T49">
            <v>0</v>
          </cell>
          <cell r="X49">
            <v>0</v>
          </cell>
          <cell r="AC49">
            <v>0</v>
          </cell>
          <cell r="AJ49">
            <v>0</v>
          </cell>
        </row>
        <row r="50">
          <cell r="D50">
            <v>0</v>
          </cell>
          <cell r="G50">
            <v>0</v>
          </cell>
          <cell r="L50">
            <v>0</v>
          </cell>
          <cell r="T50">
            <v>0</v>
          </cell>
          <cell r="X50">
            <v>0</v>
          </cell>
          <cell r="AC50">
            <v>0</v>
          </cell>
          <cell r="AJ50">
            <v>0</v>
          </cell>
        </row>
        <row r="51">
          <cell r="D51">
            <v>0</v>
          </cell>
          <cell r="G51">
            <v>0</v>
          </cell>
          <cell r="L51">
            <v>0</v>
          </cell>
          <cell r="T51">
            <v>0</v>
          </cell>
          <cell r="X51">
            <v>0</v>
          </cell>
          <cell r="AC51">
            <v>0</v>
          </cell>
          <cell r="AJ51">
            <v>0</v>
          </cell>
        </row>
        <row r="52">
          <cell r="D52">
            <v>0</v>
          </cell>
          <cell r="G52">
            <v>7787</v>
          </cell>
          <cell r="L52">
            <v>97</v>
          </cell>
          <cell r="T52">
            <v>1</v>
          </cell>
          <cell r="X52">
            <v>0</v>
          </cell>
          <cell r="AC52">
            <v>0</v>
          </cell>
          <cell r="AJ52">
            <v>7885</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0</v>
          </cell>
          <cell r="G55">
            <v>0</v>
          </cell>
          <cell r="L55">
            <v>0</v>
          </cell>
          <cell r="T55">
            <v>0</v>
          </cell>
          <cell r="X55">
            <v>0</v>
          </cell>
          <cell r="AC55">
            <v>0</v>
          </cell>
          <cell r="AJ55">
            <v>0</v>
          </cell>
        </row>
        <row r="56">
          <cell r="D56">
            <v>0</v>
          </cell>
          <cell r="G56">
            <v>0</v>
          </cell>
          <cell r="L56">
            <v>0</v>
          </cell>
          <cell r="T56">
            <v>0</v>
          </cell>
          <cell r="X56">
            <v>0</v>
          </cell>
          <cell r="AC56">
            <v>0</v>
          </cell>
          <cell r="AJ56">
            <v>0</v>
          </cell>
        </row>
        <row r="57">
          <cell r="D57">
            <v>0</v>
          </cell>
          <cell r="G57">
            <v>9102</v>
          </cell>
          <cell r="L57">
            <v>106</v>
          </cell>
          <cell r="T57">
            <v>2</v>
          </cell>
          <cell r="X57">
            <v>1</v>
          </cell>
          <cell r="AC57">
            <v>0</v>
          </cell>
          <cell r="AJ57">
            <v>9211</v>
          </cell>
        </row>
        <row r="61">
          <cell r="C61">
            <v>0</v>
          </cell>
          <cell r="E61">
            <v>0</v>
          </cell>
          <cell r="F61">
            <v>0</v>
          </cell>
          <cell r="I61">
            <v>0</v>
          </cell>
          <cell r="M61">
            <v>41.241</v>
          </cell>
          <cell r="Q61">
            <v>13.996</v>
          </cell>
          <cell r="U61">
            <v>13.07</v>
          </cell>
          <cell r="X61">
            <v>45.246000000000002</v>
          </cell>
          <cell r="Z61">
            <v>76.891000000000005</v>
          </cell>
          <cell r="AD61">
            <v>40.4</v>
          </cell>
          <cell r="AH61">
            <v>26.92</v>
          </cell>
          <cell r="AL61">
            <v>257.76400000000001</v>
          </cell>
        </row>
        <row r="62">
          <cell r="C62">
            <v>0</v>
          </cell>
          <cell r="E62">
            <v>0</v>
          </cell>
          <cell r="F62">
            <v>0</v>
          </cell>
          <cell r="I62">
            <v>0</v>
          </cell>
          <cell r="M62">
            <v>1031</v>
          </cell>
          <cell r="Q62">
            <v>1209</v>
          </cell>
          <cell r="U62">
            <v>1376</v>
          </cell>
          <cell r="X62">
            <v>1500</v>
          </cell>
          <cell r="Z62">
            <v>1836</v>
          </cell>
          <cell r="AD62">
            <v>1402</v>
          </cell>
          <cell r="AH62">
            <v>857</v>
          </cell>
          <cell r="AL62">
            <v>9211</v>
          </cell>
        </row>
        <row r="67">
          <cell r="H67"/>
          <cell r="P67"/>
          <cell r="X67"/>
          <cell r="AF67"/>
        </row>
        <row r="68">
          <cell r="H68"/>
          <cell r="P68"/>
          <cell r="X68"/>
          <cell r="AF68"/>
        </row>
        <row r="69">
          <cell r="H69"/>
          <cell r="P69"/>
          <cell r="X69"/>
          <cell r="AF69"/>
        </row>
        <row r="70">
          <cell r="H70"/>
          <cell r="P70"/>
          <cell r="X70">
            <v>1</v>
          </cell>
          <cell r="AF70">
            <v>1</v>
          </cell>
        </row>
        <row r="71">
          <cell r="H71">
            <v>3</v>
          </cell>
          <cell r="P71">
            <v>3</v>
          </cell>
          <cell r="X71"/>
          <cell r="AF71"/>
        </row>
        <row r="73">
          <cell r="H73"/>
          <cell r="P73"/>
          <cell r="X73"/>
          <cell r="AF73"/>
        </row>
        <row r="74">
          <cell r="H74"/>
          <cell r="P74"/>
          <cell r="X74"/>
          <cell r="AF74"/>
        </row>
        <row r="75">
          <cell r="H75"/>
          <cell r="P75"/>
          <cell r="X75"/>
          <cell r="AF75"/>
        </row>
        <row r="79">
          <cell r="N79">
            <v>6</v>
          </cell>
          <cell r="AK79"/>
        </row>
        <row r="80">
          <cell r="N80">
            <v>1</v>
          </cell>
          <cell r="AK80"/>
        </row>
        <row r="81">
          <cell r="N81">
            <v>4</v>
          </cell>
          <cell r="AK81"/>
        </row>
        <row r="82">
          <cell r="N82"/>
          <cell r="AK82"/>
        </row>
        <row r="83">
          <cell r="N83">
            <v>1</v>
          </cell>
          <cell r="AK83"/>
        </row>
        <row r="84">
          <cell r="N84"/>
          <cell r="AK84"/>
        </row>
        <row r="85">
          <cell r="AK85"/>
        </row>
        <row r="86">
          <cell r="N86">
            <v>2</v>
          </cell>
          <cell r="AK86"/>
        </row>
        <row r="87">
          <cell r="N87"/>
          <cell r="AK87"/>
        </row>
        <row r="88">
          <cell r="N88">
            <v>2</v>
          </cell>
          <cell r="AK88"/>
        </row>
        <row r="89">
          <cell r="N89"/>
          <cell r="AK89"/>
        </row>
        <row r="90">
          <cell r="N90"/>
          <cell r="AK90"/>
        </row>
        <row r="91">
          <cell r="N91"/>
        </row>
        <row r="92">
          <cell r="N92"/>
        </row>
        <row r="94">
          <cell r="N94"/>
        </row>
        <row r="95">
          <cell r="N95"/>
        </row>
        <row r="96">
          <cell r="N96"/>
        </row>
        <row r="97">
          <cell r="N97"/>
          <cell r="AK97">
            <v>8</v>
          </cell>
        </row>
        <row r="98">
          <cell r="N98"/>
          <cell r="AK98">
            <v>4390</v>
          </cell>
        </row>
      </sheetData>
      <sheetData sheetId="7">
        <row r="29">
          <cell r="C29">
            <v>0</v>
          </cell>
          <cell r="E29">
            <v>0</v>
          </cell>
          <cell r="G29">
            <v>0</v>
          </cell>
          <cell r="J29">
            <v>73</v>
          </cell>
          <cell r="O29">
            <v>231</v>
          </cell>
          <cell r="R29">
            <v>0</v>
          </cell>
          <cell r="W29">
            <v>0</v>
          </cell>
          <cell r="Y29">
            <v>0</v>
          </cell>
          <cell r="AB29">
            <v>0</v>
          </cell>
          <cell r="AE29">
            <v>0</v>
          </cell>
          <cell r="AK29">
            <v>304</v>
          </cell>
        </row>
        <row r="30">
          <cell r="C30">
            <v>0</v>
          </cell>
          <cell r="E30">
            <v>0</v>
          </cell>
          <cell r="G30">
            <v>0</v>
          </cell>
          <cell r="J30">
            <v>829</v>
          </cell>
          <cell r="O30">
            <v>12023</v>
          </cell>
          <cell r="R30">
            <v>0</v>
          </cell>
          <cell r="W30">
            <v>0</v>
          </cell>
          <cell r="Y30">
            <v>0</v>
          </cell>
          <cell r="AB30">
            <v>0</v>
          </cell>
          <cell r="AE30">
            <v>0</v>
          </cell>
          <cell r="AK30">
            <v>12852</v>
          </cell>
        </row>
        <row r="33">
          <cell r="D33">
            <v>0</v>
          </cell>
          <cell r="G33">
            <v>25</v>
          </cell>
          <cell r="L33">
            <v>23</v>
          </cell>
          <cell r="T33">
            <v>15</v>
          </cell>
          <cell r="X33">
            <v>10</v>
          </cell>
          <cell r="AC33">
            <v>0</v>
          </cell>
          <cell r="AJ33">
            <v>73</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v>
          </cell>
          <cell r="G38">
            <v>171</v>
          </cell>
          <cell r="L38">
            <v>49</v>
          </cell>
          <cell r="T38">
            <v>10</v>
          </cell>
          <cell r="X38">
            <v>1</v>
          </cell>
          <cell r="AC38">
            <v>0</v>
          </cell>
          <cell r="AJ38">
            <v>231</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0</v>
          </cell>
          <cell r="G41">
            <v>0</v>
          </cell>
          <cell r="L41">
            <v>0</v>
          </cell>
          <cell r="T41">
            <v>0</v>
          </cell>
          <cell r="X41">
            <v>0</v>
          </cell>
          <cell r="AC41">
            <v>0</v>
          </cell>
          <cell r="AJ41">
            <v>0</v>
          </cell>
        </row>
        <row r="42">
          <cell r="D42">
            <v>0</v>
          </cell>
          <cell r="G42">
            <v>0</v>
          </cell>
          <cell r="L42">
            <v>0</v>
          </cell>
          <cell r="T42">
            <v>0</v>
          </cell>
          <cell r="X42">
            <v>0</v>
          </cell>
          <cell r="AC42">
            <v>0</v>
          </cell>
          <cell r="AJ42">
            <v>0</v>
          </cell>
        </row>
        <row r="43">
          <cell r="D43">
            <v>0</v>
          </cell>
          <cell r="G43">
            <v>196</v>
          </cell>
          <cell r="L43">
            <v>72</v>
          </cell>
          <cell r="T43">
            <v>25</v>
          </cell>
          <cell r="X43">
            <v>11</v>
          </cell>
          <cell r="AC43">
            <v>0</v>
          </cell>
          <cell r="AJ43">
            <v>304</v>
          </cell>
        </row>
        <row r="47">
          <cell r="D47">
            <v>0</v>
          </cell>
          <cell r="G47">
            <v>802</v>
          </cell>
          <cell r="L47">
            <v>17</v>
          </cell>
          <cell r="T47">
            <v>5</v>
          </cell>
          <cell r="X47">
            <v>5</v>
          </cell>
          <cell r="AC47">
            <v>0</v>
          </cell>
          <cell r="AJ47">
            <v>829</v>
          </cell>
        </row>
        <row r="48">
          <cell r="D48">
            <v>0</v>
          </cell>
          <cell r="G48">
            <v>0</v>
          </cell>
          <cell r="L48">
            <v>0</v>
          </cell>
          <cell r="T48">
            <v>0</v>
          </cell>
          <cell r="X48">
            <v>0</v>
          </cell>
          <cell r="AC48">
            <v>0</v>
          </cell>
          <cell r="AJ48">
            <v>0</v>
          </cell>
        </row>
        <row r="49">
          <cell r="D49">
            <v>0</v>
          </cell>
          <cell r="G49">
            <v>0</v>
          </cell>
          <cell r="L49">
            <v>0</v>
          </cell>
          <cell r="T49">
            <v>0</v>
          </cell>
          <cell r="X49">
            <v>0</v>
          </cell>
          <cell r="AC49">
            <v>0</v>
          </cell>
          <cell r="AJ49">
            <v>0</v>
          </cell>
        </row>
        <row r="50">
          <cell r="D50">
            <v>0</v>
          </cell>
          <cell r="G50">
            <v>0</v>
          </cell>
          <cell r="L50">
            <v>0</v>
          </cell>
          <cell r="T50">
            <v>0</v>
          </cell>
          <cell r="X50">
            <v>0</v>
          </cell>
          <cell r="AC50">
            <v>0</v>
          </cell>
          <cell r="AJ50">
            <v>0</v>
          </cell>
        </row>
        <row r="51">
          <cell r="D51">
            <v>0</v>
          </cell>
          <cell r="G51">
            <v>0</v>
          </cell>
          <cell r="L51">
            <v>0</v>
          </cell>
          <cell r="T51">
            <v>0</v>
          </cell>
          <cell r="X51">
            <v>0</v>
          </cell>
          <cell r="AC51">
            <v>0</v>
          </cell>
          <cell r="AJ51">
            <v>0</v>
          </cell>
        </row>
        <row r="52">
          <cell r="D52">
            <v>0</v>
          </cell>
          <cell r="G52">
            <v>11813</v>
          </cell>
          <cell r="L52">
            <v>206</v>
          </cell>
          <cell r="T52">
            <v>2</v>
          </cell>
          <cell r="X52">
            <v>2</v>
          </cell>
          <cell r="AC52">
            <v>0</v>
          </cell>
          <cell r="AJ52">
            <v>12023</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0</v>
          </cell>
          <cell r="G55">
            <v>0</v>
          </cell>
          <cell r="L55">
            <v>0</v>
          </cell>
          <cell r="T55">
            <v>0</v>
          </cell>
          <cell r="X55">
            <v>0</v>
          </cell>
          <cell r="AC55">
            <v>0</v>
          </cell>
          <cell r="AJ55">
            <v>0</v>
          </cell>
        </row>
        <row r="56">
          <cell r="D56">
            <v>0</v>
          </cell>
          <cell r="G56">
            <v>0</v>
          </cell>
          <cell r="L56">
            <v>0</v>
          </cell>
          <cell r="T56">
            <v>0</v>
          </cell>
          <cell r="X56">
            <v>0</v>
          </cell>
          <cell r="AC56">
            <v>0</v>
          </cell>
          <cell r="AJ56">
            <v>0</v>
          </cell>
        </row>
        <row r="57">
          <cell r="D57">
            <v>0</v>
          </cell>
          <cell r="G57">
            <v>12615</v>
          </cell>
          <cell r="L57">
            <v>223</v>
          </cell>
          <cell r="T57">
            <v>7</v>
          </cell>
          <cell r="X57">
            <v>7</v>
          </cell>
          <cell r="AC57">
            <v>0</v>
          </cell>
          <cell r="AJ57">
            <v>12852</v>
          </cell>
        </row>
        <row r="61">
          <cell r="C61">
            <v>0</v>
          </cell>
          <cell r="E61">
            <v>0</v>
          </cell>
          <cell r="F61">
            <v>0</v>
          </cell>
          <cell r="I61">
            <v>13</v>
          </cell>
          <cell r="M61">
            <v>34</v>
          </cell>
          <cell r="Q61">
            <v>29</v>
          </cell>
          <cell r="U61">
            <v>19</v>
          </cell>
          <cell r="X61">
            <v>145</v>
          </cell>
          <cell r="Z61">
            <v>19</v>
          </cell>
          <cell r="AD61">
            <v>32</v>
          </cell>
          <cell r="AH61">
            <v>13</v>
          </cell>
          <cell r="AL61">
            <v>304</v>
          </cell>
        </row>
        <row r="62">
          <cell r="C62">
            <v>63</v>
          </cell>
          <cell r="E62">
            <v>0</v>
          </cell>
          <cell r="F62">
            <v>0</v>
          </cell>
          <cell r="I62">
            <v>0</v>
          </cell>
          <cell r="M62">
            <v>816</v>
          </cell>
          <cell r="Q62">
            <v>2232</v>
          </cell>
          <cell r="U62">
            <v>1732</v>
          </cell>
          <cell r="X62">
            <v>2518</v>
          </cell>
          <cell r="Z62">
            <v>1323</v>
          </cell>
          <cell r="AD62">
            <v>2645</v>
          </cell>
          <cell r="AH62">
            <v>1523</v>
          </cell>
          <cell r="AL62">
            <v>12852</v>
          </cell>
        </row>
        <row r="67">
          <cell r="H67"/>
          <cell r="P67"/>
          <cell r="X67"/>
          <cell r="AF67"/>
        </row>
        <row r="68">
          <cell r="H68"/>
          <cell r="P68"/>
          <cell r="X68"/>
          <cell r="AF68"/>
        </row>
        <row r="69">
          <cell r="H69">
            <v>4</v>
          </cell>
          <cell r="P69">
            <v>4</v>
          </cell>
          <cell r="X69">
            <v>9</v>
          </cell>
          <cell r="AF69">
            <v>9</v>
          </cell>
        </row>
        <row r="70">
          <cell r="H70"/>
          <cell r="P70"/>
          <cell r="X70">
            <v>2</v>
          </cell>
          <cell r="AF70">
            <v>2</v>
          </cell>
        </row>
        <row r="71">
          <cell r="H71"/>
          <cell r="P71"/>
          <cell r="X71"/>
          <cell r="AF71"/>
        </row>
        <row r="73">
          <cell r="H73"/>
          <cell r="P73"/>
          <cell r="X73">
            <v>27</v>
          </cell>
          <cell r="AF73">
            <v>27</v>
          </cell>
        </row>
        <row r="74">
          <cell r="H74"/>
          <cell r="P74"/>
          <cell r="X74"/>
          <cell r="AF74"/>
        </row>
        <row r="75">
          <cell r="H75"/>
          <cell r="P75"/>
          <cell r="X75"/>
          <cell r="AF75"/>
        </row>
        <row r="79">
          <cell r="N79">
            <v>3</v>
          </cell>
          <cell r="AK79">
            <v>2</v>
          </cell>
        </row>
        <row r="80">
          <cell r="N80">
            <v>3</v>
          </cell>
          <cell r="AK80"/>
        </row>
        <row r="81">
          <cell r="N81"/>
          <cell r="AK81"/>
        </row>
        <row r="82">
          <cell r="N82"/>
          <cell r="AK82">
            <v>1</v>
          </cell>
        </row>
        <row r="83">
          <cell r="N83"/>
          <cell r="AK83"/>
        </row>
        <row r="84">
          <cell r="N84"/>
          <cell r="AK84"/>
        </row>
        <row r="85">
          <cell r="AK85"/>
        </row>
        <row r="86">
          <cell r="N86">
            <v>8</v>
          </cell>
          <cell r="AK86"/>
        </row>
        <row r="87">
          <cell r="N87">
            <v>2</v>
          </cell>
          <cell r="AK87"/>
        </row>
        <row r="88">
          <cell r="N88">
            <v>2</v>
          </cell>
          <cell r="AK88">
            <v>1</v>
          </cell>
        </row>
        <row r="89">
          <cell r="N89"/>
          <cell r="AK89"/>
        </row>
        <row r="90">
          <cell r="N90"/>
          <cell r="AK90"/>
        </row>
        <row r="91">
          <cell r="N91"/>
        </row>
        <row r="92">
          <cell r="N92">
            <v>4</v>
          </cell>
        </row>
        <row r="94">
          <cell r="N94">
            <v>0</v>
          </cell>
        </row>
        <row r="95">
          <cell r="N95"/>
        </row>
        <row r="96">
          <cell r="N96"/>
        </row>
        <row r="97">
          <cell r="N97"/>
          <cell r="AK97">
            <v>13</v>
          </cell>
        </row>
        <row r="98">
          <cell r="N98">
            <v>0</v>
          </cell>
          <cell r="AK98">
            <v>3984</v>
          </cell>
        </row>
      </sheetData>
      <sheetData sheetId="8">
        <row r="29">
          <cell r="C29">
            <v>0</v>
          </cell>
          <cell r="E29">
            <v>0</v>
          </cell>
          <cell r="G29">
            <v>0</v>
          </cell>
          <cell r="J29">
            <v>2758</v>
          </cell>
          <cell r="O29">
            <v>6872</v>
          </cell>
          <cell r="R29">
            <v>0</v>
          </cell>
          <cell r="W29">
            <v>0</v>
          </cell>
          <cell r="Y29">
            <v>0</v>
          </cell>
          <cell r="AB29">
            <v>0</v>
          </cell>
          <cell r="AE29">
            <v>0</v>
          </cell>
          <cell r="AK29">
            <v>9630</v>
          </cell>
        </row>
        <row r="30">
          <cell r="C30">
            <v>0</v>
          </cell>
          <cell r="E30">
            <v>0</v>
          </cell>
          <cell r="G30">
            <v>0</v>
          </cell>
          <cell r="J30">
            <v>51302</v>
          </cell>
          <cell r="O30">
            <v>376616</v>
          </cell>
          <cell r="R30">
            <v>0</v>
          </cell>
          <cell r="W30">
            <v>0</v>
          </cell>
          <cell r="Y30">
            <v>2</v>
          </cell>
          <cell r="AB30">
            <v>0</v>
          </cell>
          <cell r="AE30">
            <v>0</v>
          </cell>
          <cell r="AK30">
            <v>427920</v>
          </cell>
        </row>
        <row r="33">
          <cell r="D33">
            <v>0</v>
          </cell>
          <cell r="G33">
            <v>1103</v>
          </cell>
          <cell r="L33">
            <v>609</v>
          </cell>
          <cell r="T33">
            <v>792</v>
          </cell>
          <cell r="X33">
            <v>196</v>
          </cell>
          <cell r="AC33">
            <v>58</v>
          </cell>
          <cell r="AJ33">
            <v>2758</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v>
          </cell>
          <cell r="G38">
            <v>5062</v>
          </cell>
          <cell r="L38">
            <v>1341</v>
          </cell>
          <cell r="T38">
            <v>469</v>
          </cell>
          <cell r="X38">
            <v>0</v>
          </cell>
          <cell r="AC38">
            <v>0</v>
          </cell>
          <cell r="AJ38">
            <v>6872</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0</v>
          </cell>
          <cell r="G41">
            <v>0</v>
          </cell>
          <cell r="L41">
            <v>0</v>
          </cell>
          <cell r="T41">
            <v>0</v>
          </cell>
          <cell r="X41">
            <v>0</v>
          </cell>
          <cell r="AC41">
            <v>0</v>
          </cell>
          <cell r="AJ41">
            <v>0</v>
          </cell>
        </row>
        <row r="42">
          <cell r="D42">
            <v>0</v>
          </cell>
          <cell r="G42">
            <v>0</v>
          </cell>
          <cell r="L42">
            <v>0</v>
          </cell>
          <cell r="T42">
            <v>0</v>
          </cell>
          <cell r="X42">
            <v>0</v>
          </cell>
          <cell r="AC42">
            <v>0</v>
          </cell>
          <cell r="AJ42">
            <v>0</v>
          </cell>
        </row>
        <row r="43">
          <cell r="D43">
            <v>0</v>
          </cell>
          <cell r="G43">
            <v>6165</v>
          </cell>
          <cell r="L43">
            <v>1950</v>
          </cell>
          <cell r="T43">
            <v>1261</v>
          </cell>
          <cell r="X43">
            <v>196</v>
          </cell>
          <cell r="AC43">
            <v>58</v>
          </cell>
          <cell r="AJ43">
            <v>9630</v>
          </cell>
        </row>
        <row r="47">
          <cell r="D47">
            <v>0</v>
          </cell>
          <cell r="G47">
            <v>45340</v>
          </cell>
          <cell r="L47">
            <v>5720</v>
          </cell>
          <cell r="T47">
            <v>188</v>
          </cell>
          <cell r="X47">
            <v>50</v>
          </cell>
          <cell r="AC47">
            <v>4</v>
          </cell>
          <cell r="AJ47">
            <v>51302</v>
          </cell>
        </row>
        <row r="48">
          <cell r="D48">
            <v>0</v>
          </cell>
          <cell r="G48">
            <v>0</v>
          </cell>
          <cell r="L48">
            <v>0</v>
          </cell>
          <cell r="T48">
            <v>0</v>
          </cell>
          <cell r="X48">
            <v>0</v>
          </cell>
          <cell r="AC48">
            <v>0</v>
          </cell>
          <cell r="AJ48">
            <v>0</v>
          </cell>
        </row>
        <row r="49">
          <cell r="D49">
            <v>0</v>
          </cell>
          <cell r="G49">
            <v>2</v>
          </cell>
          <cell r="L49">
            <v>0</v>
          </cell>
          <cell r="T49">
            <v>0</v>
          </cell>
          <cell r="X49">
            <v>0</v>
          </cell>
          <cell r="AC49">
            <v>0</v>
          </cell>
          <cell r="AJ49">
            <v>2</v>
          </cell>
        </row>
        <row r="50">
          <cell r="D50">
            <v>0</v>
          </cell>
          <cell r="G50">
            <v>0</v>
          </cell>
          <cell r="L50">
            <v>0</v>
          </cell>
          <cell r="T50">
            <v>0</v>
          </cell>
          <cell r="X50">
            <v>0</v>
          </cell>
          <cell r="AC50">
            <v>0</v>
          </cell>
          <cell r="AJ50">
            <v>0</v>
          </cell>
        </row>
        <row r="51">
          <cell r="D51">
            <v>0</v>
          </cell>
          <cell r="G51">
            <v>0</v>
          </cell>
          <cell r="L51">
            <v>0</v>
          </cell>
          <cell r="T51">
            <v>0</v>
          </cell>
          <cell r="X51">
            <v>0</v>
          </cell>
          <cell r="AC51">
            <v>0</v>
          </cell>
          <cell r="AJ51">
            <v>0</v>
          </cell>
        </row>
        <row r="52">
          <cell r="D52">
            <v>0</v>
          </cell>
          <cell r="G52">
            <v>372293</v>
          </cell>
          <cell r="L52">
            <v>4007</v>
          </cell>
          <cell r="T52">
            <v>280</v>
          </cell>
          <cell r="X52">
            <v>36</v>
          </cell>
          <cell r="AC52">
            <v>0</v>
          </cell>
          <cell r="AJ52">
            <v>376616</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0</v>
          </cell>
          <cell r="G55">
            <v>0</v>
          </cell>
          <cell r="L55">
            <v>0</v>
          </cell>
          <cell r="T55">
            <v>0</v>
          </cell>
          <cell r="X55">
            <v>0</v>
          </cell>
          <cell r="AC55">
            <v>0</v>
          </cell>
          <cell r="AJ55">
            <v>0</v>
          </cell>
        </row>
        <row r="56">
          <cell r="D56">
            <v>0</v>
          </cell>
          <cell r="G56">
            <v>0</v>
          </cell>
          <cell r="L56">
            <v>0</v>
          </cell>
          <cell r="T56">
            <v>0</v>
          </cell>
          <cell r="X56">
            <v>0</v>
          </cell>
          <cell r="AC56">
            <v>0</v>
          </cell>
          <cell r="AJ56">
            <v>0</v>
          </cell>
        </row>
        <row r="57">
          <cell r="D57">
            <v>0</v>
          </cell>
          <cell r="G57">
            <v>417635</v>
          </cell>
          <cell r="L57">
            <v>9727</v>
          </cell>
          <cell r="T57">
            <v>468</v>
          </cell>
          <cell r="X57">
            <v>86</v>
          </cell>
          <cell r="AC57">
            <v>4</v>
          </cell>
          <cell r="AJ57">
            <v>427920</v>
          </cell>
        </row>
        <row r="61">
          <cell r="C61">
            <v>0</v>
          </cell>
          <cell r="E61">
            <v>0</v>
          </cell>
          <cell r="F61">
            <v>3</v>
          </cell>
          <cell r="I61">
            <v>256</v>
          </cell>
          <cell r="M61">
            <v>1747</v>
          </cell>
          <cell r="Q61">
            <v>1403</v>
          </cell>
          <cell r="U61">
            <v>1053</v>
          </cell>
          <cell r="X61">
            <v>2393</v>
          </cell>
          <cell r="Z61">
            <v>1399</v>
          </cell>
          <cell r="AD61">
            <v>909</v>
          </cell>
          <cell r="AH61">
            <v>467</v>
          </cell>
          <cell r="AL61">
            <v>9630</v>
          </cell>
        </row>
        <row r="62">
          <cell r="C62">
            <v>0</v>
          </cell>
          <cell r="E62">
            <v>0</v>
          </cell>
          <cell r="F62">
            <v>26</v>
          </cell>
          <cell r="I62">
            <v>5085</v>
          </cell>
          <cell r="M62">
            <v>40073</v>
          </cell>
          <cell r="Q62">
            <v>85019</v>
          </cell>
          <cell r="U62">
            <v>69067</v>
          </cell>
          <cell r="X62">
            <v>86340</v>
          </cell>
          <cell r="Z62">
            <v>63012</v>
          </cell>
          <cell r="AD62">
            <v>54131</v>
          </cell>
          <cell r="AH62">
            <v>25167</v>
          </cell>
          <cell r="AL62">
            <v>427920</v>
          </cell>
        </row>
        <row r="67">
          <cell r="H67">
            <v>1</v>
          </cell>
          <cell r="P67">
            <v>0</v>
          </cell>
          <cell r="X67">
            <v>22</v>
          </cell>
          <cell r="AF67">
            <v>10</v>
          </cell>
        </row>
        <row r="68">
          <cell r="H68">
            <v>4</v>
          </cell>
          <cell r="P68">
            <v>3</v>
          </cell>
          <cell r="X68">
            <v>18</v>
          </cell>
          <cell r="AF68">
            <v>11</v>
          </cell>
        </row>
        <row r="69">
          <cell r="H69">
            <v>60</v>
          </cell>
          <cell r="P69">
            <v>60</v>
          </cell>
          <cell r="X69">
            <v>250</v>
          </cell>
          <cell r="AF69">
            <v>239</v>
          </cell>
        </row>
        <row r="70">
          <cell r="H70">
            <v>1</v>
          </cell>
          <cell r="P70">
            <v>1</v>
          </cell>
          <cell r="X70">
            <v>61</v>
          </cell>
          <cell r="AF70">
            <v>60</v>
          </cell>
        </row>
        <row r="71">
          <cell r="H71">
            <v>15</v>
          </cell>
          <cell r="P71">
            <v>9</v>
          </cell>
          <cell r="X71">
            <v>70</v>
          </cell>
          <cell r="AF71">
            <v>32</v>
          </cell>
        </row>
        <row r="73">
          <cell r="H73">
            <v>7</v>
          </cell>
          <cell r="P73">
            <v>4</v>
          </cell>
          <cell r="X73">
            <v>144</v>
          </cell>
          <cell r="AF73">
            <v>139</v>
          </cell>
        </row>
        <row r="74">
          <cell r="H74">
            <v>6</v>
          </cell>
          <cell r="P74">
            <v>3</v>
          </cell>
          <cell r="X74">
            <v>17</v>
          </cell>
          <cell r="AF74">
            <v>10</v>
          </cell>
        </row>
        <row r="75">
          <cell r="H75">
            <v>2</v>
          </cell>
          <cell r="P75">
            <v>0</v>
          </cell>
          <cell r="X75">
            <v>8</v>
          </cell>
          <cell r="AF75">
            <v>3</v>
          </cell>
        </row>
        <row r="79">
          <cell r="N79">
            <v>63</v>
          </cell>
          <cell r="AK79">
            <v>56</v>
          </cell>
        </row>
        <row r="80">
          <cell r="N80">
            <v>39</v>
          </cell>
          <cell r="AK80">
            <v>1</v>
          </cell>
        </row>
        <row r="81">
          <cell r="N81">
            <v>14</v>
          </cell>
          <cell r="AK81">
            <v>6</v>
          </cell>
        </row>
        <row r="82">
          <cell r="N82">
            <v>9</v>
          </cell>
          <cell r="AK82">
            <v>29</v>
          </cell>
        </row>
        <row r="83">
          <cell r="N83">
            <v>1</v>
          </cell>
          <cell r="AK83">
            <v>3</v>
          </cell>
        </row>
        <row r="84">
          <cell r="N84">
            <v>0</v>
          </cell>
          <cell r="AK84">
            <v>0</v>
          </cell>
        </row>
        <row r="85">
          <cell r="AK85">
            <v>0</v>
          </cell>
        </row>
        <row r="86">
          <cell r="N86">
            <v>195</v>
          </cell>
          <cell r="AK86">
            <v>2</v>
          </cell>
        </row>
        <row r="87">
          <cell r="N87">
            <v>155</v>
          </cell>
          <cell r="AK87">
            <v>0</v>
          </cell>
        </row>
        <row r="88">
          <cell r="N88">
            <v>22</v>
          </cell>
          <cell r="AK88">
            <v>2</v>
          </cell>
        </row>
        <row r="89">
          <cell r="N89">
            <v>7</v>
          </cell>
          <cell r="AK89">
            <v>13</v>
          </cell>
        </row>
        <row r="90">
          <cell r="N90">
            <v>2</v>
          </cell>
          <cell r="AK90">
            <v>0</v>
          </cell>
        </row>
        <row r="91">
          <cell r="N91">
            <v>9</v>
          </cell>
        </row>
        <row r="92">
          <cell r="N92">
            <v>0</v>
          </cell>
        </row>
        <row r="94">
          <cell r="N94">
            <v>1</v>
          </cell>
        </row>
        <row r="95">
          <cell r="N95">
            <v>0</v>
          </cell>
        </row>
        <row r="96">
          <cell r="N96">
            <v>0</v>
          </cell>
        </row>
        <row r="97">
          <cell r="N97">
            <v>1</v>
          </cell>
          <cell r="AK97">
            <v>315</v>
          </cell>
        </row>
        <row r="98">
          <cell r="N98">
            <v>0</v>
          </cell>
          <cell r="AK98">
            <v>197429</v>
          </cell>
        </row>
      </sheetData>
      <sheetData sheetId="9">
        <row r="29">
          <cell r="C29">
            <v>0</v>
          </cell>
          <cell r="E29">
            <v>0</v>
          </cell>
          <cell r="G29">
            <v>0</v>
          </cell>
          <cell r="J29">
            <v>4052</v>
          </cell>
          <cell r="O29">
            <v>7912</v>
          </cell>
          <cell r="R29">
            <v>0</v>
          </cell>
          <cell r="W29">
            <v>0</v>
          </cell>
          <cell r="Y29">
            <v>0</v>
          </cell>
          <cell r="AB29">
            <v>0</v>
          </cell>
          <cell r="AE29">
            <v>0</v>
          </cell>
          <cell r="AK29">
            <v>11964</v>
          </cell>
        </row>
        <row r="30">
          <cell r="C30">
            <v>0</v>
          </cell>
          <cell r="E30">
            <v>0</v>
          </cell>
          <cell r="G30">
            <v>0</v>
          </cell>
          <cell r="J30">
            <v>67387</v>
          </cell>
          <cell r="O30">
            <v>467207</v>
          </cell>
          <cell r="R30">
            <v>0</v>
          </cell>
          <cell r="W30">
            <v>0</v>
          </cell>
          <cell r="Y30">
            <v>7782</v>
          </cell>
          <cell r="AB30">
            <v>0</v>
          </cell>
          <cell r="AE30">
            <v>0</v>
          </cell>
          <cell r="AK30">
            <v>542376</v>
          </cell>
        </row>
        <row r="33">
          <cell r="D33">
            <v>0</v>
          </cell>
          <cell r="G33">
            <v>1626</v>
          </cell>
          <cell r="L33">
            <v>1445</v>
          </cell>
          <cell r="T33">
            <v>738</v>
          </cell>
          <cell r="X33">
            <v>129</v>
          </cell>
          <cell r="AC33">
            <v>114</v>
          </cell>
          <cell r="AJ33">
            <v>4052</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v>
          </cell>
          <cell r="G38">
            <v>5087</v>
          </cell>
          <cell r="L38">
            <v>2349</v>
          </cell>
          <cell r="T38">
            <v>476</v>
          </cell>
          <cell r="X38">
            <v>0</v>
          </cell>
          <cell r="AC38">
            <v>0</v>
          </cell>
          <cell r="AJ38">
            <v>7912</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0</v>
          </cell>
          <cell r="G41">
            <v>0</v>
          </cell>
          <cell r="L41">
            <v>0</v>
          </cell>
          <cell r="T41">
            <v>0</v>
          </cell>
          <cell r="X41">
            <v>0</v>
          </cell>
          <cell r="AC41">
            <v>0</v>
          </cell>
          <cell r="AJ41">
            <v>0</v>
          </cell>
        </row>
        <row r="42">
          <cell r="D42">
            <v>0</v>
          </cell>
          <cell r="G42">
            <v>0</v>
          </cell>
          <cell r="L42">
            <v>0</v>
          </cell>
          <cell r="T42">
            <v>0</v>
          </cell>
          <cell r="X42">
            <v>0</v>
          </cell>
          <cell r="AC42">
            <v>0</v>
          </cell>
          <cell r="AJ42">
            <v>0</v>
          </cell>
        </row>
        <row r="43">
          <cell r="D43">
            <v>0</v>
          </cell>
          <cell r="G43">
            <v>6713</v>
          </cell>
          <cell r="L43">
            <v>3794</v>
          </cell>
          <cell r="T43">
            <v>1214</v>
          </cell>
          <cell r="X43">
            <v>129</v>
          </cell>
          <cell r="AC43">
            <v>114</v>
          </cell>
          <cell r="AJ43">
            <v>11964</v>
          </cell>
        </row>
        <row r="47">
          <cell r="D47">
            <v>0</v>
          </cell>
          <cell r="G47">
            <v>61576</v>
          </cell>
          <cell r="L47">
            <v>5246</v>
          </cell>
          <cell r="T47">
            <v>466</v>
          </cell>
          <cell r="X47">
            <v>96</v>
          </cell>
          <cell r="AC47">
            <v>3</v>
          </cell>
          <cell r="AJ47">
            <v>67387</v>
          </cell>
        </row>
        <row r="48">
          <cell r="D48">
            <v>0</v>
          </cell>
          <cell r="G48">
            <v>0</v>
          </cell>
          <cell r="L48">
            <v>0</v>
          </cell>
          <cell r="T48">
            <v>0</v>
          </cell>
          <cell r="X48">
            <v>0</v>
          </cell>
          <cell r="AC48">
            <v>0</v>
          </cell>
          <cell r="AJ48">
            <v>0</v>
          </cell>
        </row>
        <row r="49">
          <cell r="D49">
            <v>0</v>
          </cell>
          <cell r="G49">
            <v>11</v>
          </cell>
          <cell r="L49">
            <v>7771</v>
          </cell>
          <cell r="T49">
            <v>0</v>
          </cell>
          <cell r="X49">
            <v>0</v>
          </cell>
          <cell r="AC49">
            <v>0</v>
          </cell>
          <cell r="AJ49">
            <v>7782</v>
          </cell>
        </row>
        <row r="50">
          <cell r="D50">
            <v>0</v>
          </cell>
          <cell r="G50">
            <v>0</v>
          </cell>
          <cell r="L50">
            <v>0</v>
          </cell>
          <cell r="T50">
            <v>0</v>
          </cell>
          <cell r="X50">
            <v>0</v>
          </cell>
          <cell r="AC50">
            <v>0</v>
          </cell>
          <cell r="AJ50">
            <v>0</v>
          </cell>
        </row>
        <row r="51">
          <cell r="D51">
            <v>0</v>
          </cell>
          <cell r="G51">
            <v>9</v>
          </cell>
          <cell r="L51">
            <v>9343</v>
          </cell>
          <cell r="T51">
            <v>0</v>
          </cell>
          <cell r="X51">
            <v>0</v>
          </cell>
          <cell r="AC51">
            <v>0</v>
          </cell>
          <cell r="AJ51">
            <v>9352</v>
          </cell>
        </row>
        <row r="52">
          <cell r="D52">
            <v>0</v>
          </cell>
          <cell r="G52">
            <v>448715</v>
          </cell>
          <cell r="L52">
            <v>8345</v>
          </cell>
          <cell r="T52">
            <v>748</v>
          </cell>
          <cell r="X52">
            <v>47</v>
          </cell>
          <cell r="AC52">
            <v>0</v>
          </cell>
          <cell r="AJ52">
            <v>457855</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0</v>
          </cell>
          <cell r="G55">
            <v>0</v>
          </cell>
          <cell r="L55">
            <v>0</v>
          </cell>
          <cell r="T55">
            <v>0</v>
          </cell>
          <cell r="X55">
            <v>0</v>
          </cell>
          <cell r="AC55">
            <v>0</v>
          </cell>
          <cell r="AJ55">
            <v>0</v>
          </cell>
        </row>
        <row r="56">
          <cell r="D56">
            <v>0</v>
          </cell>
          <cell r="G56">
            <v>0</v>
          </cell>
          <cell r="L56">
            <v>0</v>
          </cell>
          <cell r="T56">
            <v>0</v>
          </cell>
          <cell r="X56">
            <v>0</v>
          </cell>
          <cell r="AC56">
            <v>0</v>
          </cell>
          <cell r="AJ56">
            <v>0</v>
          </cell>
        </row>
        <row r="57">
          <cell r="D57">
            <v>0</v>
          </cell>
          <cell r="G57">
            <v>510311</v>
          </cell>
          <cell r="L57">
            <v>30705</v>
          </cell>
          <cell r="T57">
            <v>1214</v>
          </cell>
          <cell r="X57">
            <v>143</v>
          </cell>
          <cell r="AC57">
            <v>3</v>
          </cell>
          <cell r="AJ57">
            <v>542376</v>
          </cell>
        </row>
        <row r="61">
          <cell r="C61">
            <v>0</v>
          </cell>
          <cell r="E61">
            <v>0</v>
          </cell>
          <cell r="F61">
            <v>2</v>
          </cell>
          <cell r="I61">
            <v>592</v>
          </cell>
          <cell r="M61">
            <v>2165</v>
          </cell>
          <cell r="Q61">
            <v>1073</v>
          </cell>
          <cell r="U61">
            <v>887</v>
          </cell>
          <cell r="X61">
            <v>2738</v>
          </cell>
          <cell r="Z61">
            <v>1751</v>
          </cell>
          <cell r="AD61">
            <v>2001</v>
          </cell>
          <cell r="AH61">
            <v>755</v>
          </cell>
          <cell r="AL61">
            <v>11964</v>
          </cell>
        </row>
        <row r="62">
          <cell r="C62">
            <v>1291</v>
          </cell>
          <cell r="E62">
            <v>418</v>
          </cell>
          <cell r="F62">
            <v>613</v>
          </cell>
          <cell r="I62">
            <v>20725</v>
          </cell>
          <cell r="M62">
            <v>62954</v>
          </cell>
          <cell r="Q62">
            <v>51096</v>
          </cell>
          <cell r="U62">
            <v>59837</v>
          </cell>
          <cell r="X62">
            <v>85877</v>
          </cell>
          <cell r="Z62">
            <v>77157</v>
          </cell>
          <cell r="AD62">
            <v>136924</v>
          </cell>
          <cell r="AH62">
            <v>45484</v>
          </cell>
          <cell r="AL62">
            <v>542376</v>
          </cell>
        </row>
        <row r="67">
          <cell r="H67">
            <v>7</v>
          </cell>
          <cell r="P67">
            <v>4</v>
          </cell>
          <cell r="X67">
            <v>56</v>
          </cell>
          <cell r="AF67">
            <v>42</v>
          </cell>
        </row>
        <row r="68">
          <cell r="H68">
            <v>3</v>
          </cell>
          <cell r="P68">
            <v>2</v>
          </cell>
          <cell r="X68">
            <v>52</v>
          </cell>
          <cell r="AF68">
            <v>42</v>
          </cell>
        </row>
        <row r="69">
          <cell r="H69">
            <v>71</v>
          </cell>
          <cell r="P69">
            <v>65</v>
          </cell>
          <cell r="X69">
            <v>359</v>
          </cell>
          <cell r="AF69">
            <v>338</v>
          </cell>
        </row>
        <row r="70">
          <cell r="H70">
            <v>1</v>
          </cell>
          <cell r="P70">
            <v>1</v>
          </cell>
          <cell r="X70">
            <v>111</v>
          </cell>
          <cell r="AF70">
            <v>110</v>
          </cell>
        </row>
        <row r="71">
          <cell r="H71">
            <v>16</v>
          </cell>
          <cell r="P71">
            <v>5</v>
          </cell>
          <cell r="X71">
            <v>91</v>
          </cell>
          <cell r="AF71">
            <v>33</v>
          </cell>
        </row>
        <row r="73">
          <cell r="H73">
            <v>16</v>
          </cell>
          <cell r="P73">
            <v>3</v>
          </cell>
          <cell r="X73">
            <v>187</v>
          </cell>
          <cell r="AF73">
            <v>177</v>
          </cell>
        </row>
        <row r="74">
          <cell r="H74">
            <v>3</v>
          </cell>
          <cell r="P74">
            <v>2</v>
          </cell>
          <cell r="X74">
            <v>13</v>
          </cell>
          <cell r="AF74">
            <v>5</v>
          </cell>
        </row>
        <row r="75">
          <cell r="H75">
            <v>2</v>
          </cell>
          <cell r="P75">
            <v>1</v>
          </cell>
          <cell r="X75">
            <v>68</v>
          </cell>
          <cell r="AF75">
            <v>43</v>
          </cell>
        </row>
        <row r="79">
          <cell r="N79">
            <v>105</v>
          </cell>
          <cell r="AK79">
            <v>120</v>
          </cell>
        </row>
        <row r="80">
          <cell r="N80">
            <v>80</v>
          </cell>
          <cell r="AK80">
            <v>1</v>
          </cell>
        </row>
        <row r="81">
          <cell r="N81">
            <v>13</v>
          </cell>
          <cell r="AK81">
            <v>12</v>
          </cell>
        </row>
        <row r="82">
          <cell r="N82">
            <v>8</v>
          </cell>
          <cell r="AK82">
            <v>59</v>
          </cell>
        </row>
        <row r="83">
          <cell r="N83">
            <v>4</v>
          </cell>
          <cell r="AK83">
            <v>1</v>
          </cell>
        </row>
        <row r="84">
          <cell r="N84">
            <v>0</v>
          </cell>
          <cell r="AK84">
            <v>0</v>
          </cell>
        </row>
        <row r="85">
          <cell r="AK85">
            <v>0</v>
          </cell>
        </row>
        <row r="86">
          <cell r="N86">
            <v>211</v>
          </cell>
          <cell r="AK86">
            <v>13</v>
          </cell>
        </row>
        <row r="87">
          <cell r="N87">
            <v>138</v>
          </cell>
          <cell r="AK87">
            <v>0</v>
          </cell>
        </row>
        <row r="88">
          <cell r="N88">
            <v>55</v>
          </cell>
          <cell r="AK88">
            <v>6</v>
          </cell>
        </row>
        <row r="89">
          <cell r="N89">
            <v>11</v>
          </cell>
          <cell r="AK89">
            <v>24</v>
          </cell>
        </row>
        <row r="90">
          <cell r="N90">
            <v>0</v>
          </cell>
          <cell r="AK90">
            <v>4</v>
          </cell>
        </row>
        <row r="91">
          <cell r="N91">
            <v>4</v>
          </cell>
        </row>
        <row r="92">
          <cell r="N92">
            <v>3</v>
          </cell>
        </row>
        <row r="94">
          <cell r="N94">
            <v>2</v>
          </cell>
        </row>
        <row r="95">
          <cell r="N95">
            <v>0</v>
          </cell>
        </row>
        <row r="96">
          <cell r="N96">
            <v>0</v>
          </cell>
        </row>
        <row r="97">
          <cell r="N97">
            <v>2</v>
          </cell>
          <cell r="AK97">
            <v>438</v>
          </cell>
        </row>
        <row r="98">
          <cell r="N98">
            <v>0</v>
          </cell>
          <cell r="AK98">
            <v>223935</v>
          </cell>
        </row>
      </sheetData>
      <sheetData sheetId="10">
        <row r="29">
          <cell r="C29">
            <v>0</v>
          </cell>
          <cell r="E29">
            <v>0</v>
          </cell>
          <cell r="G29">
            <v>0</v>
          </cell>
          <cell r="J29">
            <v>1417</v>
          </cell>
          <cell r="O29">
            <v>7149</v>
          </cell>
          <cell r="R29">
            <v>0</v>
          </cell>
          <cell r="W29">
            <v>0</v>
          </cell>
          <cell r="Y29">
            <v>0</v>
          </cell>
          <cell r="AB29">
            <v>0</v>
          </cell>
          <cell r="AE29">
            <v>0</v>
          </cell>
          <cell r="AK29">
            <v>8566</v>
          </cell>
        </row>
        <row r="30">
          <cell r="C30">
            <v>0</v>
          </cell>
          <cell r="E30">
            <v>0</v>
          </cell>
          <cell r="G30">
            <v>0</v>
          </cell>
          <cell r="J30">
            <v>21526</v>
          </cell>
          <cell r="O30">
            <v>296278</v>
          </cell>
          <cell r="R30">
            <v>0</v>
          </cell>
          <cell r="W30">
            <v>0</v>
          </cell>
          <cell r="Y30">
            <v>0</v>
          </cell>
          <cell r="AB30">
            <v>0</v>
          </cell>
          <cell r="AE30">
            <v>0</v>
          </cell>
          <cell r="AK30">
            <v>317804</v>
          </cell>
        </row>
        <row r="33">
          <cell r="D33">
            <v>0</v>
          </cell>
          <cell r="G33">
            <v>579</v>
          </cell>
          <cell r="L33">
            <v>427</v>
          </cell>
          <cell r="T33">
            <v>333</v>
          </cell>
          <cell r="X33">
            <v>54</v>
          </cell>
          <cell r="AC33">
            <v>24</v>
          </cell>
          <cell r="AJ33">
            <v>1417</v>
          </cell>
        </row>
        <row r="34">
          <cell r="D34">
            <v>0</v>
          </cell>
          <cell r="G34">
            <v>0</v>
          </cell>
          <cell r="L34">
            <v>0</v>
          </cell>
          <cell r="T34">
            <v>0</v>
          </cell>
          <cell r="X34">
            <v>0</v>
          </cell>
          <cell r="AC34">
            <v>0</v>
          </cell>
          <cell r="AJ34">
            <v>0</v>
          </cell>
        </row>
        <row r="35">
          <cell r="D35">
            <v>0</v>
          </cell>
          <cell r="G35">
            <v>0</v>
          </cell>
          <cell r="L35">
            <v>0</v>
          </cell>
          <cell r="T35">
            <v>0</v>
          </cell>
          <cell r="X35">
            <v>0</v>
          </cell>
          <cell r="AC35">
            <v>0</v>
          </cell>
          <cell r="AJ35">
            <v>0</v>
          </cell>
        </row>
        <row r="36">
          <cell r="D36">
            <v>0</v>
          </cell>
          <cell r="G36">
            <v>0</v>
          </cell>
          <cell r="L36">
            <v>0</v>
          </cell>
          <cell r="T36">
            <v>0</v>
          </cell>
          <cell r="X36">
            <v>0</v>
          </cell>
          <cell r="AC36">
            <v>0</v>
          </cell>
          <cell r="AJ36">
            <v>0</v>
          </cell>
        </row>
        <row r="37">
          <cell r="D37">
            <v>0</v>
          </cell>
          <cell r="G37">
            <v>0</v>
          </cell>
          <cell r="L37">
            <v>0</v>
          </cell>
          <cell r="T37">
            <v>0</v>
          </cell>
          <cell r="X37">
            <v>0</v>
          </cell>
          <cell r="AC37">
            <v>0</v>
          </cell>
          <cell r="AJ37">
            <v>0</v>
          </cell>
        </row>
        <row r="38">
          <cell r="D38">
            <v>0</v>
          </cell>
          <cell r="G38">
            <v>5221</v>
          </cell>
          <cell r="L38">
            <v>1315</v>
          </cell>
          <cell r="T38">
            <v>613</v>
          </cell>
          <cell r="X38">
            <v>0</v>
          </cell>
          <cell r="AC38">
            <v>0</v>
          </cell>
          <cell r="AJ38">
            <v>7149</v>
          </cell>
        </row>
        <row r="39">
          <cell r="D39">
            <v>0</v>
          </cell>
          <cell r="G39">
            <v>0</v>
          </cell>
          <cell r="L39">
            <v>0</v>
          </cell>
          <cell r="T39">
            <v>0</v>
          </cell>
          <cell r="X39">
            <v>0</v>
          </cell>
          <cell r="AC39">
            <v>0</v>
          </cell>
          <cell r="AJ39">
            <v>0</v>
          </cell>
        </row>
        <row r="40">
          <cell r="D40">
            <v>0</v>
          </cell>
          <cell r="G40">
            <v>0</v>
          </cell>
          <cell r="L40">
            <v>0</v>
          </cell>
          <cell r="T40">
            <v>0</v>
          </cell>
          <cell r="X40">
            <v>0</v>
          </cell>
          <cell r="AC40">
            <v>0</v>
          </cell>
          <cell r="AJ40">
            <v>0</v>
          </cell>
        </row>
        <row r="41">
          <cell r="D41">
            <v>0</v>
          </cell>
          <cell r="G41">
            <v>0</v>
          </cell>
          <cell r="L41">
            <v>0</v>
          </cell>
          <cell r="T41">
            <v>0</v>
          </cell>
          <cell r="X41">
            <v>0</v>
          </cell>
          <cell r="AC41">
            <v>0</v>
          </cell>
          <cell r="AJ41">
            <v>0</v>
          </cell>
        </row>
        <row r="42">
          <cell r="D42">
            <v>0</v>
          </cell>
          <cell r="G42">
            <v>0</v>
          </cell>
          <cell r="L42">
            <v>0</v>
          </cell>
          <cell r="T42">
            <v>0</v>
          </cell>
          <cell r="X42">
            <v>0</v>
          </cell>
          <cell r="AC42">
            <v>0</v>
          </cell>
          <cell r="AJ42">
            <v>0</v>
          </cell>
        </row>
        <row r="43">
          <cell r="D43">
            <v>0</v>
          </cell>
          <cell r="G43">
            <v>5800</v>
          </cell>
          <cell r="L43">
            <v>1742</v>
          </cell>
          <cell r="T43">
            <v>946</v>
          </cell>
          <cell r="X43">
            <v>54</v>
          </cell>
          <cell r="AC43">
            <v>24</v>
          </cell>
          <cell r="AJ43">
            <v>8566</v>
          </cell>
        </row>
        <row r="47">
          <cell r="D47">
            <v>0</v>
          </cell>
          <cell r="G47">
            <v>19393</v>
          </cell>
          <cell r="L47">
            <v>1993</v>
          </cell>
          <cell r="T47">
            <v>115</v>
          </cell>
          <cell r="X47">
            <v>25</v>
          </cell>
          <cell r="AC47">
            <v>0</v>
          </cell>
          <cell r="AJ47">
            <v>21526</v>
          </cell>
        </row>
        <row r="48">
          <cell r="D48">
            <v>0</v>
          </cell>
          <cell r="G48">
            <v>0</v>
          </cell>
          <cell r="L48">
            <v>0</v>
          </cell>
          <cell r="T48">
            <v>0</v>
          </cell>
          <cell r="X48">
            <v>0</v>
          </cell>
          <cell r="AC48">
            <v>0</v>
          </cell>
          <cell r="AJ48">
            <v>0</v>
          </cell>
        </row>
        <row r="49">
          <cell r="D49">
            <v>0</v>
          </cell>
          <cell r="G49">
            <v>0</v>
          </cell>
          <cell r="L49">
            <v>0</v>
          </cell>
          <cell r="T49">
            <v>0</v>
          </cell>
          <cell r="X49">
            <v>0</v>
          </cell>
          <cell r="AC49">
            <v>0</v>
          </cell>
          <cell r="AJ49">
            <v>0</v>
          </cell>
        </row>
        <row r="50">
          <cell r="D50">
            <v>0</v>
          </cell>
          <cell r="G50">
            <v>0</v>
          </cell>
          <cell r="L50">
            <v>0</v>
          </cell>
          <cell r="T50">
            <v>0</v>
          </cell>
          <cell r="X50">
            <v>0</v>
          </cell>
          <cell r="AC50">
            <v>0</v>
          </cell>
          <cell r="AJ50">
            <v>0</v>
          </cell>
        </row>
        <row r="51">
          <cell r="D51">
            <v>0</v>
          </cell>
          <cell r="G51">
            <v>0</v>
          </cell>
          <cell r="L51">
            <v>0</v>
          </cell>
          <cell r="T51">
            <v>0</v>
          </cell>
          <cell r="X51">
            <v>0</v>
          </cell>
          <cell r="AC51">
            <v>0</v>
          </cell>
          <cell r="AJ51">
            <v>0</v>
          </cell>
        </row>
        <row r="52">
          <cell r="D52">
            <v>0</v>
          </cell>
          <cell r="G52">
            <v>292878</v>
          </cell>
          <cell r="L52">
            <v>3134</v>
          </cell>
          <cell r="T52">
            <v>232</v>
          </cell>
          <cell r="X52">
            <v>34</v>
          </cell>
          <cell r="AC52">
            <v>0</v>
          </cell>
          <cell r="AJ52">
            <v>296278</v>
          </cell>
        </row>
        <row r="53">
          <cell r="D53">
            <v>0</v>
          </cell>
          <cell r="G53">
            <v>0</v>
          </cell>
          <cell r="L53">
            <v>0</v>
          </cell>
          <cell r="T53">
            <v>0</v>
          </cell>
          <cell r="X53">
            <v>0</v>
          </cell>
          <cell r="AC53">
            <v>0</v>
          </cell>
          <cell r="AJ53">
            <v>0</v>
          </cell>
        </row>
        <row r="54">
          <cell r="D54">
            <v>0</v>
          </cell>
          <cell r="G54">
            <v>0</v>
          </cell>
          <cell r="L54">
            <v>0</v>
          </cell>
          <cell r="T54">
            <v>0</v>
          </cell>
          <cell r="X54">
            <v>0</v>
          </cell>
          <cell r="AC54">
            <v>0</v>
          </cell>
          <cell r="AJ54">
            <v>0</v>
          </cell>
        </row>
        <row r="55">
          <cell r="D55">
            <v>0</v>
          </cell>
          <cell r="G55">
            <v>0</v>
          </cell>
          <cell r="L55">
            <v>0</v>
          </cell>
          <cell r="T55">
            <v>0</v>
          </cell>
          <cell r="X55">
            <v>0</v>
          </cell>
          <cell r="AC55">
            <v>0</v>
          </cell>
          <cell r="AJ55">
            <v>0</v>
          </cell>
        </row>
        <row r="56">
          <cell r="D56">
            <v>0</v>
          </cell>
          <cell r="G56">
            <v>0</v>
          </cell>
          <cell r="L56">
            <v>0</v>
          </cell>
          <cell r="T56">
            <v>0</v>
          </cell>
          <cell r="X56">
            <v>0</v>
          </cell>
          <cell r="AC56">
            <v>0</v>
          </cell>
          <cell r="AJ56">
            <v>0</v>
          </cell>
        </row>
        <row r="57">
          <cell r="D57">
            <v>0</v>
          </cell>
          <cell r="G57">
            <v>312271</v>
          </cell>
          <cell r="L57">
            <v>5127</v>
          </cell>
          <cell r="T57">
            <v>347</v>
          </cell>
          <cell r="X57">
            <v>59</v>
          </cell>
          <cell r="AC57">
            <v>0</v>
          </cell>
          <cell r="AJ57">
            <v>317804</v>
          </cell>
        </row>
        <row r="61">
          <cell r="C61">
            <v>0</v>
          </cell>
          <cell r="E61">
            <v>0</v>
          </cell>
          <cell r="F61">
            <v>2</v>
          </cell>
          <cell r="I61">
            <v>30</v>
          </cell>
          <cell r="M61">
            <v>980</v>
          </cell>
          <cell r="Q61">
            <v>837</v>
          </cell>
          <cell r="U61">
            <v>646</v>
          </cell>
          <cell r="X61">
            <v>2939</v>
          </cell>
          <cell r="Z61">
            <v>1310</v>
          </cell>
          <cell r="AD61">
            <v>1268</v>
          </cell>
          <cell r="AH61">
            <v>554</v>
          </cell>
          <cell r="AL61">
            <v>8566</v>
          </cell>
        </row>
        <row r="62">
          <cell r="C62">
            <v>0</v>
          </cell>
          <cell r="E62">
            <v>0</v>
          </cell>
          <cell r="F62">
            <v>5</v>
          </cell>
          <cell r="I62">
            <v>206</v>
          </cell>
          <cell r="M62">
            <v>21247</v>
          </cell>
          <cell r="Q62">
            <v>55959</v>
          </cell>
          <cell r="U62">
            <v>38982</v>
          </cell>
          <cell r="X62">
            <v>72576</v>
          </cell>
          <cell r="Z62">
            <v>55964</v>
          </cell>
          <cell r="AD62">
            <v>46405</v>
          </cell>
          <cell r="AH62">
            <v>26460</v>
          </cell>
          <cell r="AL62">
            <v>317804</v>
          </cell>
        </row>
        <row r="67">
          <cell r="H67">
            <v>1</v>
          </cell>
          <cell r="P67">
            <v>0</v>
          </cell>
          <cell r="X67">
            <v>7</v>
          </cell>
          <cell r="AF67">
            <v>3</v>
          </cell>
        </row>
        <row r="68">
          <cell r="H68">
            <v>1</v>
          </cell>
          <cell r="P68">
            <v>0</v>
          </cell>
          <cell r="X68">
            <v>34</v>
          </cell>
          <cell r="AF68">
            <v>20</v>
          </cell>
        </row>
        <row r="69">
          <cell r="H69">
            <v>53</v>
          </cell>
          <cell r="P69">
            <v>50</v>
          </cell>
          <cell r="X69">
            <v>195</v>
          </cell>
          <cell r="AF69">
            <v>180</v>
          </cell>
        </row>
        <row r="70">
          <cell r="H70">
            <v>1</v>
          </cell>
          <cell r="P70">
            <v>1</v>
          </cell>
          <cell r="X70">
            <v>43</v>
          </cell>
          <cell r="AF70">
            <v>34</v>
          </cell>
        </row>
        <row r="71">
          <cell r="H71">
            <v>3</v>
          </cell>
          <cell r="P71">
            <v>1</v>
          </cell>
          <cell r="X71">
            <v>30</v>
          </cell>
          <cell r="AF71">
            <v>4</v>
          </cell>
        </row>
        <row r="73">
          <cell r="H73">
            <v>32</v>
          </cell>
          <cell r="P73">
            <v>1</v>
          </cell>
          <cell r="X73">
            <v>1154</v>
          </cell>
          <cell r="AF73">
            <v>132</v>
          </cell>
        </row>
        <row r="74">
          <cell r="H74">
            <v>0</v>
          </cell>
          <cell r="P74">
            <v>0</v>
          </cell>
          <cell r="X74">
            <v>0</v>
          </cell>
          <cell r="AF74">
            <v>0</v>
          </cell>
        </row>
        <row r="75">
          <cell r="H75">
            <v>4</v>
          </cell>
          <cell r="P75">
            <v>0</v>
          </cell>
          <cell r="X75">
            <v>10</v>
          </cell>
          <cell r="AF75">
            <v>1</v>
          </cell>
        </row>
        <row r="79">
          <cell r="N79">
            <v>80</v>
          </cell>
          <cell r="AK79">
            <v>43</v>
          </cell>
        </row>
        <row r="80">
          <cell r="N80">
            <v>55</v>
          </cell>
          <cell r="AK80">
            <v>0</v>
          </cell>
        </row>
        <row r="81">
          <cell r="N81">
            <v>5</v>
          </cell>
          <cell r="AK81">
            <v>3</v>
          </cell>
        </row>
        <row r="82">
          <cell r="N82">
            <v>2</v>
          </cell>
          <cell r="AK82">
            <v>15</v>
          </cell>
        </row>
        <row r="83">
          <cell r="N83">
            <v>18</v>
          </cell>
          <cell r="AK83">
            <v>0</v>
          </cell>
        </row>
        <row r="84">
          <cell r="N84">
            <v>0</v>
          </cell>
          <cell r="AK84">
            <v>0</v>
          </cell>
        </row>
        <row r="85">
          <cell r="AK85">
            <v>1</v>
          </cell>
        </row>
        <row r="86">
          <cell r="N86">
            <v>143</v>
          </cell>
          <cell r="AK86">
            <v>0</v>
          </cell>
        </row>
        <row r="87">
          <cell r="N87">
            <v>57</v>
          </cell>
          <cell r="AK87">
            <v>0</v>
          </cell>
        </row>
        <row r="88">
          <cell r="N88">
            <v>29</v>
          </cell>
          <cell r="AK88">
            <v>5</v>
          </cell>
        </row>
        <row r="89">
          <cell r="N89">
            <v>13</v>
          </cell>
          <cell r="AK89">
            <v>16</v>
          </cell>
        </row>
        <row r="90">
          <cell r="N90">
            <v>2</v>
          </cell>
          <cell r="AK90">
            <v>3</v>
          </cell>
        </row>
        <row r="91">
          <cell r="N91">
            <v>13</v>
          </cell>
        </row>
        <row r="92">
          <cell r="N92">
            <v>29</v>
          </cell>
        </row>
        <row r="94">
          <cell r="N94">
            <v>4</v>
          </cell>
        </row>
        <row r="95">
          <cell r="N95">
            <v>0</v>
          </cell>
        </row>
        <row r="96">
          <cell r="N96">
            <v>0</v>
          </cell>
        </row>
        <row r="97">
          <cell r="N97">
            <v>4</v>
          </cell>
          <cell r="AK97">
            <v>270</v>
          </cell>
        </row>
        <row r="98">
          <cell r="N98">
            <v>0</v>
          </cell>
          <cell r="AK98">
            <v>152237</v>
          </cell>
        </row>
      </sheetData>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WNG"/>
      <sheetName val="NSP"/>
      <sheetName val="SCVNG"/>
      <sheetName val="SWL&amp;P"/>
      <sheetName val="WEPCO"/>
      <sheetName val="WI Gas"/>
      <sheetName val="WPSC"/>
      <sheetName val="Viroqua"/>
      <sheetName val="Ferrell"/>
      <sheetName val="Tru-Gas"/>
      <sheetName val="Totals"/>
    </sheetNames>
    <sheetDataSet>
      <sheetData sheetId="0">
        <row r="12">
          <cell r="B12">
            <v>0</v>
          </cell>
          <cell r="C12">
            <v>0</v>
          </cell>
          <cell r="D12">
            <v>0</v>
          </cell>
          <cell r="E12">
            <v>1424.75</v>
          </cell>
          <cell r="F12">
            <v>0</v>
          </cell>
          <cell r="G12">
            <v>0</v>
          </cell>
          <cell r="H12">
            <v>0</v>
          </cell>
          <cell r="I12">
            <v>3459.32</v>
          </cell>
          <cell r="J12">
            <v>0</v>
          </cell>
        </row>
        <row r="13">
          <cell r="B13">
            <v>0</v>
          </cell>
          <cell r="C13">
            <v>0</v>
          </cell>
          <cell r="D13">
            <v>0</v>
          </cell>
          <cell r="E13">
            <v>25960</v>
          </cell>
          <cell r="F13">
            <v>0</v>
          </cell>
          <cell r="G13">
            <v>0</v>
          </cell>
          <cell r="H13">
            <v>0</v>
          </cell>
          <cell r="I13">
            <v>150340</v>
          </cell>
          <cell r="J13">
            <v>0</v>
          </cell>
        </row>
        <row r="17">
          <cell r="B17">
            <v>0</v>
          </cell>
          <cell r="C17">
            <v>556.80999999999995</v>
          </cell>
          <cell r="D17">
            <v>423.88</v>
          </cell>
          <cell r="F17">
            <v>370.34</v>
          </cell>
          <cell r="H17">
            <v>69.52</v>
          </cell>
          <cell r="J17">
            <v>4.2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2115.15</v>
          </cell>
          <cell r="D22">
            <v>1199.56</v>
          </cell>
          <cell r="F22">
            <v>141.79</v>
          </cell>
          <cell r="H22">
            <v>2.82</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24086</v>
          </cell>
          <cell r="D30">
            <v>1805</v>
          </cell>
          <cell r="F30">
            <v>52</v>
          </cell>
          <cell r="H30">
            <v>17</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149158</v>
          </cell>
          <cell r="D35">
            <v>1084</v>
          </cell>
          <cell r="F35">
            <v>94</v>
          </cell>
          <cell r="H35">
            <v>4</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1.53</v>
          </cell>
          <cell r="C43">
            <v>0.3</v>
          </cell>
          <cell r="D43">
            <v>0.28999999999999998</v>
          </cell>
          <cell r="E43">
            <v>88.61</v>
          </cell>
          <cell r="F43">
            <v>688.19</v>
          </cell>
          <cell r="G43">
            <v>426.79</v>
          </cell>
          <cell r="H43">
            <v>528.65</v>
          </cell>
          <cell r="I43">
            <v>1104.3</v>
          </cell>
          <cell r="J43">
            <v>741.49</v>
          </cell>
          <cell r="K43">
            <v>1117.49</v>
          </cell>
          <cell r="L43">
            <v>186.42</v>
          </cell>
        </row>
        <row r="44">
          <cell r="B44">
            <v>368</v>
          </cell>
          <cell r="C44">
            <v>5</v>
          </cell>
          <cell r="D44">
            <v>16</v>
          </cell>
          <cell r="E44">
            <v>639</v>
          </cell>
          <cell r="F44">
            <v>12744</v>
          </cell>
          <cell r="G44">
            <v>23745</v>
          </cell>
          <cell r="H44">
            <v>31228</v>
          </cell>
          <cell r="I44">
            <v>40887</v>
          </cell>
          <cell r="J44">
            <v>32867</v>
          </cell>
          <cell r="K44">
            <v>30297</v>
          </cell>
          <cell r="L44">
            <v>3504</v>
          </cell>
        </row>
        <row r="49">
          <cell r="E49">
            <v>0</v>
          </cell>
          <cell r="G49">
            <v>0</v>
          </cell>
          <cell r="I49">
            <v>5</v>
          </cell>
          <cell r="K49">
            <v>1</v>
          </cell>
        </row>
        <row r="50">
          <cell r="E50">
            <v>1</v>
          </cell>
          <cell r="G50">
            <v>1</v>
          </cell>
          <cell r="I50">
            <v>5</v>
          </cell>
          <cell r="K50">
            <v>1</v>
          </cell>
        </row>
        <row r="51">
          <cell r="E51">
            <v>27</v>
          </cell>
          <cell r="G51">
            <v>27</v>
          </cell>
          <cell r="I51">
            <v>91</v>
          </cell>
          <cell r="K51">
            <v>88</v>
          </cell>
        </row>
        <row r="52">
          <cell r="E52">
            <v>2</v>
          </cell>
          <cell r="G52">
            <v>2</v>
          </cell>
          <cell r="I52">
            <v>47</v>
          </cell>
          <cell r="K52">
            <v>31</v>
          </cell>
        </row>
        <row r="53">
          <cell r="E53">
            <v>0</v>
          </cell>
          <cell r="G53">
            <v>0</v>
          </cell>
          <cell r="I53">
            <v>6</v>
          </cell>
          <cell r="K53">
            <v>0</v>
          </cell>
        </row>
        <row r="54">
          <cell r="E54">
            <v>40</v>
          </cell>
          <cell r="G54">
            <v>6</v>
          </cell>
          <cell r="I54">
            <v>1376</v>
          </cell>
          <cell r="K54">
            <v>18</v>
          </cell>
        </row>
        <row r="55">
          <cell r="E55">
            <v>15</v>
          </cell>
          <cell r="G55">
            <v>1</v>
          </cell>
          <cell r="I55">
            <v>53</v>
          </cell>
          <cell r="K55">
            <v>4</v>
          </cell>
        </row>
        <row r="56">
          <cell r="E56">
            <v>0</v>
          </cell>
          <cell r="G56">
            <v>0</v>
          </cell>
          <cell r="I56">
            <v>1</v>
          </cell>
          <cell r="K56">
            <v>0</v>
          </cell>
        </row>
        <row r="57">
          <cell r="G57">
            <v>349</v>
          </cell>
        </row>
        <row r="58">
          <cell r="G58">
            <v>0</v>
          </cell>
        </row>
        <row r="60">
          <cell r="D60">
            <v>130</v>
          </cell>
          <cell r="L60">
            <v>3185</v>
          </cell>
        </row>
        <row r="61">
          <cell r="D61">
            <v>32</v>
          </cell>
          <cell r="L61">
            <v>66709</v>
          </cell>
        </row>
        <row r="62">
          <cell r="D62">
            <v>15</v>
          </cell>
          <cell r="L62">
            <v>85</v>
          </cell>
        </row>
        <row r="63">
          <cell r="D63">
            <v>80</v>
          </cell>
        </row>
        <row r="64">
          <cell r="D64">
            <v>3</v>
          </cell>
          <cell r="L64">
            <v>8641</v>
          </cell>
        </row>
        <row r="65">
          <cell r="D65">
            <v>93744</v>
          </cell>
        </row>
        <row r="68">
          <cell r="D68">
            <v>0</v>
          </cell>
        </row>
        <row r="82">
          <cell r="B82">
            <v>0</v>
          </cell>
          <cell r="C82">
            <v>0</v>
          </cell>
          <cell r="D82">
            <v>0</v>
          </cell>
          <cell r="E82">
            <v>466.93583333333339</v>
          </cell>
          <cell r="F82">
            <v>0</v>
          </cell>
          <cell r="G82">
            <v>0</v>
          </cell>
          <cell r="H82">
            <v>0</v>
          </cell>
          <cell r="I82">
            <v>2704.1268560606063</v>
          </cell>
          <cell r="J82">
            <v>0</v>
          </cell>
        </row>
        <row r="86">
          <cell r="B86">
            <v>0</v>
          </cell>
          <cell r="C86">
            <v>433.228678030303</v>
          </cell>
          <cell r="D86">
            <v>32.466070075757578</v>
          </cell>
          <cell r="F86">
            <v>0.93531060606060601</v>
          </cell>
          <cell r="H86">
            <v>0.30577462121212123</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2682.8665265151517</v>
          </cell>
          <cell r="D91">
            <v>19.497628787878789</v>
          </cell>
          <cell r="F91">
            <v>1.6907537878787879</v>
          </cell>
          <cell r="H91">
            <v>7.194696969696969E-2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6.619121212121212</v>
          </cell>
          <cell r="C99">
            <v>8.9933712121212123E-2</v>
          </cell>
          <cell r="D99">
            <v>0.28778787878787876</v>
          </cell>
          <cell r="E99">
            <v>11.49352840909091</v>
          </cell>
          <cell r="F99">
            <v>229.22304545454546</v>
          </cell>
          <cell r="G99">
            <v>427.09519886363637</v>
          </cell>
          <cell r="H99">
            <v>561.6899924242424</v>
          </cell>
          <cell r="I99">
            <v>735.42393750000008</v>
          </cell>
          <cell r="J99">
            <v>591.1702632575757</v>
          </cell>
          <cell r="K99">
            <v>544.94433522727275</v>
          </cell>
        </row>
      </sheetData>
      <sheetData sheetId="1">
        <row r="12">
          <cell r="B12">
            <v>0</v>
          </cell>
          <cell r="C12">
            <v>0</v>
          </cell>
          <cell r="D12">
            <v>0</v>
          </cell>
          <cell r="E12">
            <v>12</v>
          </cell>
          <cell r="F12">
            <v>0</v>
          </cell>
          <cell r="G12">
            <v>0</v>
          </cell>
          <cell r="H12">
            <v>0</v>
          </cell>
          <cell r="I12">
            <v>287</v>
          </cell>
          <cell r="J12">
            <v>0</v>
          </cell>
          <cell r="K12"/>
        </row>
        <row r="13">
          <cell r="B13">
            <v>0</v>
          </cell>
          <cell r="C13">
            <v>0</v>
          </cell>
          <cell r="D13">
            <v>0</v>
          </cell>
          <cell r="E13">
            <v>267</v>
          </cell>
          <cell r="F13">
            <v>0</v>
          </cell>
          <cell r="G13">
            <v>0</v>
          </cell>
          <cell r="H13">
            <v>0</v>
          </cell>
          <cell r="I13">
            <v>5309</v>
          </cell>
          <cell r="J13">
            <v>0</v>
          </cell>
          <cell r="K13"/>
        </row>
        <row r="17">
          <cell r="B17">
            <v>0</v>
          </cell>
          <cell r="C17">
            <v>6</v>
          </cell>
          <cell r="D17">
            <v>5</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206</v>
          </cell>
          <cell r="D22">
            <v>80</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267</v>
          </cell>
          <cell r="D30">
            <v>0</v>
          </cell>
          <cell r="E30"/>
          <cell r="F30">
            <v>0</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5264</v>
          </cell>
          <cell r="D35">
            <v>40</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12</v>
          </cell>
          <cell r="G43">
            <v>2</v>
          </cell>
          <cell r="H43">
            <v>17</v>
          </cell>
          <cell r="I43">
            <v>98</v>
          </cell>
          <cell r="J43">
            <v>102</v>
          </cell>
          <cell r="K43">
            <v>56</v>
          </cell>
          <cell r="M43">
            <v>299</v>
          </cell>
        </row>
        <row r="44">
          <cell r="B44">
            <v>0</v>
          </cell>
          <cell r="C44">
            <v>0</v>
          </cell>
          <cell r="D44">
            <v>0</v>
          </cell>
          <cell r="E44">
            <v>0</v>
          </cell>
          <cell r="F44">
            <v>314</v>
          </cell>
          <cell r="G44">
            <v>336</v>
          </cell>
          <cell r="H44">
            <v>396</v>
          </cell>
          <cell r="I44">
            <v>1060</v>
          </cell>
          <cell r="J44">
            <v>1723</v>
          </cell>
          <cell r="K44">
            <v>1554</v>
          </cell>
          <cell r="M44">
            <v>5576</v>
          </cell>
        </row>
        <row r="49">
          <cell r="E49">
            <v>0</v>
          </cell>
          <cell r="F49"/>
          <cell r="G49">
            <v>0</v>
          </cell>
          <cell r="H49"/>
          <cell r="I49">
            <v>0</v>
          </cell>
          <cell r="J49"/>
          <cell r="K49">
            <v>0</v>
          </cell>
          <cell r="L49"/>
        </row>
        <row r="50">
          <cell r="E50">
            <v>0</v>
          </cell>
          <cell r="F50"/>
          <cell r="G50">
            <v>0</v>
          </cell>
          <cell r="H50"/>
          <cell r="I50">
            <v>1</v>
          </cell>
          <cell r="J50"/>
          <cell r="K50">
            <v>1</v>
          </cell>
          <cell r="L50"/>
        </row>
        <row r="51">
          <cell r="E51">
            <v>1</v>
          </cell>
          <cell r="F51"/>
          <cell r="G51">
            <v>1</v>
          </cell>
          <cell r="H51"/>
          <cell r="I51">
            <v>9</v>
          </cell>
          <cell r="J51"/>
          <cell r="K51">
            <v>7</v>
          </cell>
          <cell r="L51"/>
        </row>
        <row r="52">
          <cell r="E52">
            <v>0</v>
          </cell>
          <cell r="F52"/>
          <cell r="G52">
            <v>0</v>
          </cell>
          <cell r="H52"/>
          <cell r="I52">
            <v>0</v>
          </cell>
          <cell r="J52"/>
          <cell r="K52">
            <v>0</v>
          </cell>
          <cell r="L52"/>
        </row>
        <row r="53">
          <cell r="E53">
            <v>0</v>
          </cell>
          <cell r="F53"/>
          <cell r="G53">
            <v>0</v>
          </cell>
          <cell r="H53"/>
          <cell r="I53">
            <v>2</v>
          </cell>
          <cell r="J53"/>
          <cell r="K53">
            <v>0</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1</v>
          </cell>
          <cell r="H57"/>
          <cell r="I57"/>
          <cell r="J57"/>
          <cell r="K57"/>
          <cell r="L57"/>
        </row>
        <row r="58">
          <cell r="G58">
            <v>0</v>
          </cell>
          <cell r="H58"/>
          <cell r="I58"/>
          <cell r="J58"/>
          <cell r="K58"/>
          <cell r="L58"/>
        </row>
        <row r="60">
          <cell r="D60">
            <v>10</v>
          </cell>
          <cell r="L60">
            <v>96</v>
          </cell>
        </row>
        <row r="61">
          <cell r="D61">
            <v>6</v>
          </cell>
          <cell r="L61">
            <v>1715</v>
          </cell>
        </row>
        <row r="62">
          <cell r="D62">
            <v>0</v>
          </cell>
          <cell r="L62">
            <v>2</v>
          </cell>
        </row>
        <row r="63">
          <cell r="D63">
            <v>4</v>
          </cell>
          <cell r="L63"/>
        </row>
        <row r="64">
          <cell r="D64">
            <v>0</v>
          </cell>
          <cell r="L64">
            <v>18</v>
          </cell>
        </row>
        <row r="65">
          <cell r="D65">
            <v>1997</v>
          </cell>
          <cell r="L65"/>
        </row>
        <row r="68">
          <cell r="D68">
            <v>0</v>
          </cell>
        </row>
        <row r="69">
          <cell r="D69"/>
        </row>
        <row r="82">
          <cell r="B82">
            <v>0</v>
          </cell>
          <cell r="C82">
            <v>0</v>
          </cell>
          <cell r="D82">
            <v>0</v>
          </cell>
          <cell r="E82">
            <v>5.0568181818181817</v>
          </cell>
          <cell r="F82">
            <v>0</v>
          </cell>
          <cell r="G82">
            <v>0</v>
          </cell>
          <cell r="H82">
            <v>0</v>
          </cell>
          <cell r="I82">
            <v>100.54924242424242</v>
          </cell>
          <cell r="J82">
            <v>0</v>
          </cell>
          <cell r="K82"/>
        </row>
        <row r="86">
          <cell r="B86">
            <v>0</v>
          </cell>
          <cell r="C86">
            <v>5.0568181818181817</v>
          </cell>
          <cell r="D86">
            <v>0</v>
          </cell>
          <cell r="E86"/>
          <cell r="F86">
            <v>0</v>
          </cell>
          <cell r="G86"/>
          <cell r="H86">
            <v>0</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99.696969696969703</v>
          </cell>
          <cell r="D91">
            <v>0.75757575757575757</v>
          </cell>
          <cell r="E91"/>
          <cell r="F91">
            <v>9.4696969696969696E-2</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0</v>
          </cell>
          <cell r="D99">
            <v>0</v>
          </cell>
          <cell r="E99">
            <v>0</v>
          </cell>
          <cell r="F99">
            <v>5.9469696969696972</v>
          </cell>
          <cell r="G99">
            <v>6.3636363636363633</v>
          </cell>
          <cell r="H99">
            <v>7.5</v>
          </cell>
          <cell r="I99">
            <v>20.075757575757574</v>
          </cell>
          <cell r="J99">
            <v>32.632575757575758</v>
          </cell>
          <cell r="K99">
            <v>29.431818181818183</v>
          </cell>
        </row>
      </sheetData>
      <sheetData sheetId="2">
        <row r="12">
          <cell r="B12">
            <v>0</v>
          </cell>
          <cell r="C12">
            <v>0</v>
          </cell>
          <cell r="D12">
            <v>0</v>
          </cell>
          <cell r="E12">
            <v>8.9999999999999993E-3</v>
          </cell>
          <cell r="F12">
            <v>0</v>
          </cell>
          <cell r="G12">
            <v>0</v>
          </cell>
          <cell r="H12">
            <v>0</v>
          </cell>
          <cell r="I12">
            <v>86.046999999999997</v>
          </cell>
          <cell r="J12">
            <v>0</v>
          </cell>
        </row>
        <row r="13">
          <cell r="B13">
            <v>0</v>
          </cell>
          <cell r="C13">
            <v>0</v>
          </cell>
          <cell r="D13">
            <v>0</v>
          </cell>
          <cell r="E13">
            <v>0</v>
          </cell>
          <cell r="F13">
            <v>0</v>
          </cell>
          <cell r="G13">
            <v>0</v>
          </cell>
          <cell r="H13">
            <v>0</v>
          </cell>
          <cell r="I13">
            <v>1723</v>
          </cell>
          <cell r="J13">
            <v>0</v>
          </cell>
        </row>
        <row r="17">
          <cell r="B17">
            <v>0</v>
          </cell>
          <cell r="C17">
            <v>8.0000000000000002E-3</v>
          </cell>
          <cell r="D17">
            <v>1E-3</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65.046999999999997</v>
          </cell>
          <cell r="D22">
            <v>14</v>
          </cell>
          <cell r="F22">
            <v>7</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1723</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10</v>
          </cell>
          <cell r="L43">
            <v>3.0470000000000002</v>
          </cell>
        </row>
        <row r="44">
          <cell r="B44">
            <v>0</v>
          </cell>
          <cell r="C44">
            <v>0</v>
          </cell>
          <cell r="D44">
            <v>0</v>
          </cell>
          <cell r="E44">
            <v>0</v>
          </cell>
          <cell r="F44">
            <v>0</v>
          </cell>
          <cell r="G44">
            <v>0</v>
          </cell>
          <cell r="H44">
            <v>0</v>
          </cell>
          <cell r="I44">
            <v>1187</v>
          </cell>
          <cell r="J44">
            <v>248</v>
          </cell>
          <cell r="K44">
            <v>238</v>
          </cell>
          <cell r="L44">
            <v>50</v>
          </cell>
        </row>
        <row r="49">
          <cell r="E49">
            <v>0</v>
          </cell>
          <cell r="G49">
            <v>0</v>
          </cell>
          <cell r="I49">
            <v>0</v>
          </cell>
          <cell r="K49">
            <v>0</v>
          </cell>
        </row>
        <row r="50">
          <cell r="E50">
            <v>0</v>
          </cell>
          <cell r="G50">
            <v>0</v>
          </cell>
          <cell r="I50">
            <v>0</v>
          </cell>
          <cell r="K50">
            <v>0</v>
          </cell>
        </row>
        <row r="51">
          <cell r="E51">
            <v>0</v>
          </cell>
          <cell r="G51">
            <v>0</v>
          </cell>
          <cell r="I51">
            <v>1</v>
          </cell>
          <cell r="K51">
            <v>1</v>
          </cell>
        </row>
        <row r="52">
          <cell r="E52">
            <v>0</v>
          </cell>
          <cell r="G52">
            <v>0</v>
          </cell>
          <cell r="I52">
            <v>2</v>
          </cell>
          <cell r="K52">
            <v>2</v>
          </cell>
        </row>
        <row r="53">
          <cell r="E53">
            <v>0</v>
          </cell>
          <cell r="G53">
            <v>0</v>
          </cell>
          <cell r="I53">
            <v>0</v>
          </cell>
          <cell r="K53">
            <v>0</v>
          </cell>
        </row>
        <row r="54">
          <cell r="E54">
            <v>0</v>
          </cell>
          <cell r="G54">
            <v>0</v>
          </cell>
          <cell r="I54">
            <v>18</v>
          </cell>
          <cell r="K54">
            <v>0</v>
          </cell>
        </row>
        <row r="55">
          <cell r="E55">
            <v>0</v>
          </cell>
          <cell r="G55">
            <v>0</v>
          </cell>
          <cell r="I55">
            <v>0</v>
          </cell>
          <cell r="K55">
            <v>0</v>
          </cell>
        </row>
        <row r="56">
          <cell r="E56">
            <v>0</v>
          </cell>
          <cell r="G56">
            <v>0</v>
          </cell>
          <cell r="I56">
            <v>0</v>
          </cell>
          <cell r="K56">
            <v>0</v>
          </cell>
        </row>
        <row r="57">
          <cell r="G57">
            <v>0</v>
          </cell>
        </row>
        <row r="58">
          <cell r="G58">
            <v>0</v>
          </cell>
        </row>
        <row r="60">
          <cell r="D60">
            <v>1</v>
          </cell>
          <cell r="L60">
            <v>22</v>
          </cell>
        </row>
        <row r="61">
          <cell r="D61">
            <v>0</v>
          </cell>
          <cell r="L61">
            <v>308</v>
          </cell>
        </row>
        <row r="62">
          <cell r="D62">
            <v>0</v>
          </cell>
          <cell r="L62">
            <v>0</v>
          </cell>
        </row>
        <row r="63">
          <cell r="D63">
            <v>1</v>
          </cell>
        </row>
        <row r="64">
          <cell r="D64">
            <v>0</v>
          </cell>
          <cell r="L64">
            <v>1</v>
          </cell>
        </row>
        <row r="65">
          <cell r="D65">
            <v>603</v>
          </cell>
        </row>
        <row r="68">
          <cell r="D68">
            <v>0</v>
          </cell>
        </row>
        <row r="82">
          <cell r="B82">
            <v>0</v>
          </cell>
          <cell r="C82">
            <v>0</v>
          </cell>
          <cell r="D82">
            <v>0</v>
          </cell>
          <cell r="E82">
            <v>0</v>
          </cell>
          <cell r="F82">
            <v>0</v>
          </cell>
          <cell r="G82">
            <v>0</v>
          </cell>
          <cell r="H82">
            <v>0</v>
          </cell>
          <cell r="I82">
            <v>65.917803030303034</v>
          </cell>
          <cell r="J82">
            <v>0</v>
          </cell>
        </row>
        <row r="86">
          <cell r="B86">
            <v>0</v>
          </cell>
          <cell r="C86">
            <v>0</v>
          </cell>
          <cell r="D86">
            <v>0</v>
          </cell>
          <cell r="F86">
            <v>0</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65.917803030303034</v>
          </cell>
          <cell r="D91">
            <v>0</v>
          </cell>
          <cell r="F91">
            <v>0</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0</v>
          </cell>
          <cell r="G99">
            <v>0</v>
          </cell>
          <cell r="H99">
            <v>0</v>
          </cell>
          <cell r="I99">
            <v>45.411742424242426</v>
          </cell>
          <cell r="J99">
            <v>9.4878787878787882</v>
          </cell>
          <cell r="K99">
            <v>9.1053030303030305</v>
          </cell>
        </row>
      </sheetData>
      <sheetData sheetId="3">
        <row r="12">
          <cell r="B12">
            <v>0</v>
          </cell>
          <cell r="C12">
            <v>0</v>
          </cell>
          <cell r="D12">
            <v>0</v>
          </cell>
          <cell r="E12">
            <v>972</v>
          </cell>
          <cell r="F12">
            <v>0</v>
          </cell>
          <cell r="G12">
            <v>0</v>
          </cell>
          <cell r="H12">
            <v>0</v>
          </cell>
          <cell r="I12">
            <v>2041</v>
          </cell>
          <cell r="J12">
            <v>0</v>
          </cell>
          <cell r="K12"/>
        </row>
        <row r="13">
          <cell r="B13">
            <v>0</v>
          </cell>
          <cell r="C13">
            <v>0</v>
          </cell>
          <cell r="D13">
            <v>0</v>
          </cell>
          <cell r="E13">
            <v>31627</v>
          </cell>
          <cell r="F13">
            <v>0</v>
          </cell>
          <cell r="G13">
            <v>0</v>
          </cell>
          <cell r="H13">
            <v>0</v>
          </cell>
          <cell r="I13">
            <v>97162</v>
          </cell>
          <cell r="J13">
            <v>0</v>
          </cell>
          <cell r="K13"/>
        </row>
        <row r="17">
          <cell r="B17">
            <v>0</v>
          </cell>
          <cell r="C17">
            <v>417</v>
          </cell>
          <cell r="D17">
            <v>278</v>
          </cell>
          <cell r="E17"/>
          <cell r="F17">
            <v>209</v>
          </cell>
          <cell r="G17"/>
          <cell r="H17">
            <v>65</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1146</v>
          </cell>
          <cell r="D22">
            <v>782</v>
          </cell>
          <cell r="E22"/>
          <cell r="F22">
            <v>113</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24274</v>
          </cell>
          <cell r="D30">
            <v>7202</v>
          </cell>
          <cell r="E30"/>
          <cell r="F30">
            <v>130</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95847</v>
          </cell>
          <cell r="D35">
            <v>1266</v>
          </cell>
          <cell r="E35"/>
          <cell r="F35">
            <v>49</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6</v>
          </cell>
          <cell r="E43">
            <v>69</v>
          </cell>
          <cell r="F43">
            <v>487</v>
          </cell>
          <cell r="G43">
            <v>430</v>
          </cell>
          <cell r="H43">
            <v>397</v>
          </cell>
          <cell r="I43">
            <v>454</v>
          </cell>
          <cell r="J43">
            <v>449</v>
          </cell>
          <cell r="K43">
            <v>646</v>
          </cell>
          <cell r="L43">
            <v>75</v>
          </cell>
        </row>
        <row r="44">
          <cell r="B44">
            <v>0</v>
          </cell>
          <cell r="C44">
            <v>894</v>
          </cell>
          <cell r="D44">
            <v>208</v>
          </cell>
          <cell r="E44">
            <v>2315</v>
          </cell>
          <cell r="F44">
            <v>10774</v>
          </cell>
          <cell r="G44">
            <v>24548</v>
          </cell>
          <cell r="H44">
            <v>23500</v>
          </cell>
          <cell r="I44">
            <v>21346</v>
          </cell>
          <cell r="J44">
            <v>21650</v>
          </cell>
          <cell r="K44">
            <v>20191</v>
          </cell>
          <cell r="L44">
            <v>3363</v>
          </cell>
        </row>
        <row r="49">
          <cell r="E49">
            <v>4</v>
          </cell>
          <cell r="F49"/>
          <cell r="G49">
            <v>1</v>
          </cell>
          <cell r="H49"/>
          <cell r="I49">
            <v>1</v>
          </cell>
          <cell r="J49"/>
          <cell r="K49">
            <v>1</v>
          </cell>
          <cell r="L49"/>
        </row>
        <row r="50">
          <cell r="E50">
            <v>1</v>
          </cell>
          <cell r="F50"/>
          <cell r="G50">
            <v>0</v>
          </cell>
          <cell r="H50"/>
          <cell r="I50">
            <v>0</v>
          </cell>
          <cell r="J50"/>
          <cell r="K50">
            <v>0</v>
          </cell>
          <cell r="L50"/>
        </row>
        <row r="51">
          <cell r="E51">
            <v>16</v>
          </cell>
          <cell r="F51"/>
          <cell r="G51">
            <v>16</v>
          </cell>
          <cell r="H51"/>
          <cell r="I51">
            <v>49</v>
          </cell>
          <cell r="J51"/>
          <cell r="K51">
            <v>48</v>
          </cell>
          <cell r="L51"/>
        </row>
        <row r="52">
          <cell r="E52">
            <v>0</v>
          </cell>
          <cell r="F52"/>
          <cell r="G52">
            <v>0</v>
          </cell>
          <cell r="H52"/>
          <cell r="I52">
            <v>2</v>
          </cell>
          <cell r="J52"/>
          <cell r="K52">
            <v>0</v>
          </cell>
          <cell r="L52"/>
        </row>
        <row r="53">
          <cell r="E53">
            <v>1</v>
          </cell>
          <cell r="F53"/>
          <cell r="G53">
            <v>0</v>
          </cell>
          <cell r="H53"/>
          <cell r="I53">
            <v>4</v>
          </cell>
          <cell r="J53"/>
          <cell r="K53">
            <v>0</v>
          </cell>
          <cell r="L53"/>
        </row>
        <row r="54">
          <cell r="E54">
            <v>36</v>
          </cell>
          <cell r="F54"/>
          <cell r="G54">
            <v>0</v>
          </cell>
          <cell r="H54"/>
          <cell r="I54">
            <v>1031</v>
          </cell>
          <cell r="J54"/>
          <cell r="K54">
            <v>0</v>
          </cell>
          <cell r="L54"/>
        </row>
        <row r="55">
          <cell r="E55">
            <v>4</v>
          </cell>
          <cell r="F55"/>
          <cell r="G55">
            <v>1</v>
          </cell>
          <cell r="H55"/>
          <cell r="I55">
            <v>1</v>
          </cell>
          <cell r="J55"/>
          <cell r="K55">
            <v>1</v>
          </cell>
          <cell r="L55"/>
        </row>
        <row r="56">
          <cell r="E56">
            <v>0</v>
          </cell>
          <cell r="F56"/>
          <cell r="G56">
            <v>0</v>
          </cell>
          <cell r="H56"/>
          <cell r="I56">
            <v>0</v>
          </cell>
          <cell r="J56"/>
          <cell r="K56">
            <v>0</v>
          </cell>
          <cell r="L56"/>
        </row>
        <row r="57">
          <cell r="G57">
            <v>155</v>
          </cell>
          <cell r="H57"/>
          <cell r="I57"/>
          <cell r="J57"/>
          <cell r="K57"/>
          <cell r="L57"/>
        </row>
        <row r="58">
          <cell r="G58">
            <v>0</v>
          </cell>
          <cell r="H58"/>
          <cell r="I58"/>
          <cell r="J58"/>
          <cell r="K58"/>
          <cell r="L58"/>
        </row>
        <row r="60">
          <cell r="D60">
            <v>80</v>
          </cell>
          <cell r="L60">
            <v>2346</v>
          </cell>
        </row>
        <row r="61">
          <cell r="D61">
            <v>23</v>
          </cell>
          <cell r="L61">
            <v>23060</v>
          </cell>
        </row>
        <row r="62">
          <cell r="D62">
            <v>9</v>
          </cell>
          <cell r="L62">
            <v>153</v>
          </cell>
        </row>
        <row r="63">
          <cell r="D63">
            <v>42</v>
          </cell>
          <cell r="L63"/>
        </row>
        <row r="64">
          <cell r="D64">
            <v>6</v>
          </cell>
          <cell r="L64">
            <v>801</v>
          </cell>
        </row>
        <row r="65">
          <cell r="D65">
            <v>84525</v>
          </cell>
          <cell r="L65"/>
        </row>
        <row r="68">
          <cell r="D68">
            <v>0</v>
          </cell>
        </row>
        <row r="69">
          <cell r="D69"/>
        </row>
        <row r="82">
          <cell r="B82">
            <v>0</v>
          </cell>
          <cell r="C82">
            <v>0</v>
          </cell>
          <cell r="D82">
            <v>0</v>
          </cell>
          <cell r="E82">
            <v>598.99621212121212</v>
          </cell>
          <cell r="F82">
            <v>0</v>
          </cell>
          <cell r="G82">
            <v>0</v>
          </cell>
          <cell r="H82">
            <v>0</v>
          </cell>
          <cell r="I82">
            <v>1840.189393939394</v>
          </cell>
          <cell r="J82">
            <v>0</v>
          </cell>
          <cell r="K82"/>
        </row>
        <row r="86">
          <cell r="B86">
            <v>0</v>
          </cell>
          <cell r="C86">
            <v>459.7348484848485</v>
          </cell>
          <cell r="D86">
            <v>136.40151515151516</v>
          </cell>
          <cell r="E86"/>
          <cell r="F86">
            <v>2.4621212121212119</v>
          </cell>
          <cell r="G86"/>
          <cell r="H86">
            <v>0.37878787878787878</v>
          </cell>
          <cell r="I86"/>
          <cell r="J86">
            <v>1.893939393939394E-2</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1815.284090909091</v>
          </cell>
          <cell r="D91">
            <v>23.977272727272727</v>
          </cell>
          <cell r="E91"/>
          <cell r="F91">
            <v>0.92803030303030298</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16.931818181818183</v>
          </cell>
          <cell r="D99">
            <v>3.9393939393939394</v>
          </cell>
          <cell r="E99">
            <v>43.844696969696969</v>
          </cell>
          <cell r="F99">
            <v>204.05303030303031</v>
          </cell>
          <cell r="G99">
            <v>464.92424242424244</v>
          </cell>
          <cell r="H99">
            <v>445.07575757575756</v>
          </cell>
          <cell r="I99">
            <v>404.280303030303</v>
          </cell>
          <cell r="J99">
            <v>410.03787878787881</v>
          </cell>
          <cell r="K99">
            <v>382.405303030303</v>
          </cell>
        </row>
      </sheetData>
      <sheetData sheetId="4">
        <row r="12">
          <cell r="B12">
            <v>0</v>
          </cell>
          <cell r="C12">
            <v>0</v>
          </cell>
          <cell r="D12">
            <v>0</v>
          </cell>
          <cell r="E12">
            <v>113</v>
          </cell>
          <cell r="F12">
            <v>0</v>
          </cell>
          <cell r="G12">
            <v>0</v>
          </cell>
          <cell r="H12">
            <v>0</v>
          </cell>
          <cell r="I12">
            <v>643.83000000000004</v>
          </cell>
          <cell r="J12">
            <v>0</v>
          </cell>
        </row>
        <row r="13">
          <cell r="B13">
            <v>0</v>
          </cell>
          <cell r="C13">
            <v>0</v>
          </cell>
          <cell r="D13">
            <v>0</v>
          </cell>
          <cell r="E13">
            <v>1220</v>
          </cell>
          <cell r="F13">
            <v>0</v>
          </cell>
          <cell r="G13">
            <v>0</v>
          </cell>
          <cell r="H13">
            <v>0</v>
          </cell>
          <cell r="I13">
            <v>17598</v>
          </cell>
          <cell r="J13">
            <v>0</v>
          </cell>
        </row>
        <row r="17">
          <cell r="B17">
            <v>0</v>
          </cell>
          <cell r="C17">
            <v>40.35</v>
          </cell>
          <cell r="D17">
            <v>47.69</v>
          </cell>
          <cell r="F17">
            <v>24.96</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461.61</v>
          </cell>
          <cell r="D22">
            <v>165.88</v>
          </cell>
          <cell r="F22">
            <v>16.34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1209</v>
          </cell>
          <cell r="D30">
            <v>7</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17369</v>
          </cell>
          <cell r="D35">
            <v>214</v>
          </cell>
          <cell r="F35">
            <v>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48.05</v>
          </cell>
          <cell r="G43">
            <v>9.56</v>
          </cell>
          <cell r="H43">
            <v>35.9</v>
          </cell>
          <cell r="I43">
            <v>333.09</v>
          </cell>
          <cell r="J43">
            <v>165.4</v>
          </cell>
          <cell r="K43">
            <v>134.06</v>
          </cell>
          <cell r="L43">
            <v>30.3</v>
          </cell>
        </row>
        <row r="44">
          <cell r="B44">
            <v>0</v>
          </cell>
          <cell r="C44">
            <v>0</v>
          </cell>
          <cell r="D44">
            <v>0</v>
          </cell>
          <cell r="E44">
            <v>0</v>
          </cell>
          <cell r="F44">
            <v>1754</v>
          </cell>
          <cell r="G44">
            <v>903</v>
          </cell>
          <cell r="H44">
            <v>1308</v>
          </cell>
          <cell r="I44">
            <v>6221</v>
          </cell>
          <cell r="J44">
            <v>3874</v>
          </cell>
          <cell r="K44">
            <v>3686</v>
          </cell>
          <cell r="L44">
            <v>1072</v>
          </cell>
        </row>
        <row r="49">
          <cell r="E49">
            <v>0</v>
          </cell>
          <cell r="G49">
            <v>0</v>
          </cell>
          <cell r="I49">
            <v>1</v>
          </cell>
          <cell r="K49">
            <v>0</v>
          </cell>
        </row>
        <row r="50">
          <cell r="E50">
            <v>0</v>
          </cell>
          <cell r="G50">
            <v>0</v>
          </cell>
          <cell r="I50">
            <v>4</v>
          </cell>
          <cell r="K50">
            <v>2</v>
          </cell>
        </row>
        <row r="51">
          <cell r="E51">
            <v>3</v>
          </cell>
          <cell r="G51">
            <v>3</v>
          </cell>
          <cell r="I51">
            <v>23</v>
          </cell>
          <cell r="K51">
            <v>23</v>
          </cell>
        </row>
        <row r="52">
          <cell r="E52">
            <v>0</v>
          </cell>
          <cell r="G52">
            <v>0</v>
          </cell>
          <cell r="I52">
            <v>7</v>
          </cell>
          <cell r="K52">
            <v>6</v>
          </cell>
        </row>
        <row r="53">
          <cell r="E53">
            <v>0</v>
          </cell>
          <cell r="G53">
            <v>0</v>
          </cell>
          <cell r="I53">
            <v>59</v>
          </cell>
          <cell r="K53">
            <v>0</v>
          </cell>
        </row>
        <row r="54">
          <cell r="E54">
            <v>1</v>
          </cell>
          <cell r="G54">
            <v>0</v>
          </cell>
          <cell r="I54">
            <v>31</v>
          </cell>
          <cell r="K54">
            <v>0</v>
          </cell>
        </row>
        <row r="55">
          <cell r="E55">
            <v>0</v>
          </cell>
          <cell r="G55">
            <v>0</v>
          </cell>
          <cell r="I55">
            <v>0</v>
          </cell>
          <cell r="K55">
            <v>0</v>
          </cell>
        </row>
        <row r="56">
          <cell r="E56">
            <v>0</v>
          </cell>
          <cell r="G56">
            <v>0</v>
          </cell>
          <cell r="I56">
            <v>0</v>
          </cell>
          <cell r="K56">
            <v>0</v>
          </cell>
        </row>
        <row r="57">
          <cell r="G57">
            <v>0</v>
          </cell>
        </row>
        <row r="58">
          <cell r="G58">
            <v>0</v>
          </cell>
        </row>
        <row r="60">
          <cell r="D60">
            <v>26</v>
          </cell>
          <cell r="L60">
            <v>527</v>
          </cell>
        </row>
        <row r="61">
          <cell r="D61">
            <v>11</v>
          </cell>
          <cell r="L61">
            <v>3944</v>
          </cell>
        </row>
        <row r="62">
          <cell r="D62">
            <v>4</v>
          </cell>
          <cell r="L62">
            <v>1</v>
          </cell>
        </row>
        <row r="63">
          <cell r="D63">
            <v>11</v>
          </cell>
        </row>
        <row r="64">
          <cell r="D64">
            <v>0</v>
          </cell>
          <cell r="L64">
            <v>19</v>
          </cell>
        </row>
        <row r="65">
          <cell r="D65">
            <v>11108</v>
          </cell>
        </row>
        <row r="68">
          <cell r="D68">
            <v>0</v>
          </cell>
        </row>
        <row r="82">
          <cell r="B82">
            <v>0</v>
          </cell>
          <cell r="C82">
            <v>0</v>
          </cell>
          <cell r="D82">
            <v>0</v>
          </cell>
          <cell r="E82">
            <v>33.272727272727273</v>
          </cell>
          <cell r="F82">
            <v>0</v>
          </cell>
          <cell r="G82">
            <v>0</v>
          </cell>
          <cell r="H82">
            <v>0</v>
          </cell>
          <cell r="I82">
            <v>479.94545454545454</v>
          </cell>
          <cell r="J82">
            <v>0</v>
          </cell>
        </row>
        <row r="86">
          <cell r="B86">
            <v>0</v>
          </cell>
          <cell r="C86">
            <v>32.972727272727276</v>
          </cell>
          <cell r="D86">
            <v>0.19090909090909092</v>
          </cell>
          <cell r="F86">
            <v>0.10909090909090909</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473.7</v>
          </cell>
          <cell r="D91">
            <v>5.836363636363636</v>
          </cell>
          <cell r="F91">
            <v>0.40909090909090912</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47.836363636363636</v>
          </cell>
          <cell r="G99">
            <v>24.627272727272729</v>
          </cell>
          <cell r="H99">
            <v>35.672727272727272</v>
          </cell>
          <cell r="I99">
            <v>169.66363636363636</v>
          </cell>
          <cell r="J99">
            <v>105.65454545454546</v>
          </cell>
          <cell r="K99">
            <v>100.52727272727273</v>
          </cell>
        </row>
      </sheetData>
      <sheetData sheetId="5">
        <row r="12">
          <cell r="B12">
            <v>4</v>
          </cell>
          <cell r="C12">
            <v>32.6</v>
          </cell>
          <cell r="D12">
            <v>0</v>
          </cell>
          <cell r="E12">
            <v>352.9</v>
          </cell>
          <cell r="F12">
            <v>0</v>
          </cell>
          <cell r="G12">
            <v>0</v>
          </cell>
          <cell r="H12">
            <v>0</v>
          </cell>
          <cell r="I12">
            <v>1950.7</v>
          </cell>
          <cell r="J12">
            <v>46.7</v>
          </cell>
        </row>
        <row r="13">
          <cell r="B13">
            <v>1</v>
          </cell>
          <cell r="C13">
            <v>397</v>
          </cell>
          <cell r="D13">
            <v>0</v>
          </cell>
          <cell r="E13">
            <v>3492</v>
          </cell>
          <cell r="F13">
            <v>0</v>
          </cell>
          <cell r="G13">
            <v>7</v>
          </cell>
          <cell r="H13">
            <v>0</v>
          </cell>
          <cell r="I13">
            <v>99038</v>
          </cell>
          <cell r="J13">
            <v>2089</v>
          </cell>
        </row>
        <row r="17">
          <cell r="B17">
            <v>2</v>
          </cell>
          <cell r="C17">
            <v>151.19999999999999</v>
          </cell>
          <cell r="D17">
            <v>127.8</v>
          </cell>
          <cell r="F17">
            <v>85.4</v>
          </cell>
          <cell r="H17">
            <v>17.7</v>
          </cell>
          <cell r="J17">
            <v>1.8</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0.4</v>
          </cell>
          <cell r="C22">
            <v>1476</v>
          </cell>
          <cell r="D22">
            <v>428.1</v>
          </cell>
          <cell r="F22">
            <v>46.2</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26.8</v>
          </cell>
          <cell r="C25">
            <v>14.4</v>
          </cell>
          <cell r="D25">
            <v>5.3</v>
          </cell>
          <cell r="F25">
            <v>0.2</v>
          </cell>
          <cell r="H25">
            <v>0</v>
          </cell>
          <cell r="J25">
            <v>0</v>
          </cell>
        </row>
        <row r="30">
          <cell r="B30">
            <v>3</v>
          </cell>
          <cell r="C30">
            <v>3652</v>
          </cell>
          <cell r="D30">
            <v>204</v>
          </cell>
          <cell r="F30">
            <v>27</v>
          </cell>
          <cell r="H30">
            <v>4</v>
          </cell>
          <cell r="J30">
            <v>0</v>
          </cell>
        </row>
        <row r="31">
          <cell r="B31">
            <v>0</v>
          </cell>
          <cell r="C31">
            <v>0</v>
          </cell>
          <cell r="D31">
            <v>0</v>
          </cell>
          <cell r="F31">
            <v>0</v>
          </cell>
          <cell r="H31">
            <v>0</v>
          </cell>
          <cell r="J31">
            <v>0</v>
          </cell>
        </row>
        <row r="32">
          <cell r="B32">
            <v>0</v>
          </cell>
          <cell r="C32">
            <v>7</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43</v>
          </cell>
          <cell r="C35">
            <v>96841</v>
          </cell>
          <cell r="D35">
            <v>2054</v>
          </cell>
          <cell r="F35">
            <v>84</v>
          </cell>
          <cell r="H35">
            <v>16</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321</v>
          </cell>
          <cell r="C38">
            <v>1704</v>
          </cell>
          <cell r="D38">
            <v>62</v>
          </cell>
          <cell r="F38">
            <v>2</v>
          </cell>
          <cell r="H38">
            <v>0</v>
          </cell>
          <cell r="J38">
            <v>0</v>
          </cell>
        </row>
        <row r="43">
          <cell r="B43">
            <v>300.3</v>
          </cell>
          <cell r="C43">
            <v>0.4</v>
          </cell>
          <cell r="D43">
            <v>0</v>
          </cell>
          <cell r="E43">
            <v>5.0999999999999996</v>
          </cell>
          <cell r="F43">
            <v>201.5</v>
          </cell>
          <cell r="G43">
            <v>43.8</v>
          </cell>
          <cell r="H43">
            <v>256.10000000000002</v>
          </cell>
          <cell r="I43">
            <v>691.4</v>
          </cell>
          <cell r="J43">
            <v>452.1</v>
          </cell>
          <cell r="K43">
            <v>382.5</v>
          </cell>
          <cell r="L43">
            <v>50.5</v>
          </cell>
        </row>
        <row r="44">
          <cell r="B44">
            <v>12408</v>
          </cell>
          <cell r="C44">
            <v>102</v>
          </cell>
          <cell r="D44">
            <v>3</v>
          </cell>
          <cell r="E44">
            <v>22</v>
          </cell>
          <cell r="F44">
            <v>3597</v>
          </cell>
          <cell r="G44">
            <v>3691</v>
          </cell>
          <cell r="H44">
            <v>12773</v>
          </cell>
          <cell r="I44">
            <v>28399</v>
          </cell>
          <cell r="J44">
            <v>18197</v>
          </cell>
          <cell r="K44">
            <v>22700</v>
          </cell>
          <cell r="L44">
            <v>3132</v>
          </cell>
        </row>
        <row r="49">
          <cell r="E49">
            <v>0</v>
          </cell>
          <cell r="G49">
            <v>0</v>
          </cell>
          <cell r="I49">
            <v>6</v>
          </cell>
          <cell r="K49">
            <v>5</v>
          </cell>
        </row>
        <row r="50">
          <cell r="E50">
            <v>2</v>
          </cell>
          <cell r="G50">
            <v>1</v>
          </cell>
          <cell r="I50">
            <v>15</v>
          </cell>
          <cell r="K50">
            <v>5</v>
          </cell>
        </row>
        <row r="51">
          <cell r="E51">
            <v>18</v>
          </cell>
          <cell r="G51">
            <v>18</v>
          </cell>
          <cell r="I51">
            <v>70</v>
          </cell>
          <cell r="K51">
            <v>68</v>
          </cell>
        </row>
        <row r="52">
          <cell r="E52">
            <v>3</v>
          </cell>
          <cell r="G52">
            <v>3</v>
          </cell>
          <cell r="I52">
            <v>12</v>
          </cell>
          <cell r="K52">
            <v>6</v>
          </cell>
        </row>
        <row r="53">
          <cell r="E53">
            <v>2</v>
          </cell>
          <cell r="G53">
            <v>1</v>
          </cell>
          <cell r="I53">
            <v>21</v>
          </cell>
          <cell r="K53">
            <v>7</v>
          </cell>
        </row>
        <row r="54">
          <cell r="E54">
            <v>9</v>
          </cell>
          <cell r="G54">
            <v>2</v>
          </cell>
          <cell r="I54">
            <v>43</v>
          </cell>
          <cell r="K54">
            <v>4</v>
          </cell>
        </row>
        <row r="55">
          <cell r="E55">
            <v>1</v>
          </cell>
          <cell r="G55">
            <v>0</v>
          </cell>
          <cell r="I55">
            <v>1</v>
          </cell>
          <cell r="K55">
            <v>1</v>
          </cell>
        </row>
        <row r="56">
          <cell r="E56">
            <v>7</v>
          </cell>
          <cell r="G56">
            <v>1</v>
          </cell>
          <cell r="I56">
            <v>53</v>
          </cell>
          <cell r="K56">
            <v>7</v>
          </cell>
        </row>
        <row r="57">
          <cell r="G57">
            <v>18</v>
          </cell>
        </row>
        <row r="58">
          <cell r="G58">
            <v>10</v>
          </cell>
        </row>
        <row r="60">
          <cell r="D60">
            <v>99</v>
          </cell>
          <cell r="L60">
            <v>1414</v>
          </cell>
        </row>
        <row r="61">
          <cell r="D61">
            <v>35</v>
          </cell>
          <cell r="L61">
            <v>38649</v>
          </cell>
        </row>
        <row r="62">
          <cell r="D62">
            <v>12</v>
          </cell>
          <cell r="L62">
            <v>12</v>
          </cell>
        </row>
        <row r="63">
          <cell r="D63">
            <v>52</v>
          </cell>
        </row>
        <row r="64">
          <cell r="D64">
            <v>0</v>
          </cell>
          <cell r="L64">
            <v>133</v>
          </cell>
        </row>
        <row r="65">
          <cell r="D65">
            <v>50136</v>
          </cell>
        </row>
        <row r="68">
          <cell r="D68">
            <v>0</v>
          </cell>
        </row>
        <row r="82">
          <cell r="B82">
            <v>1.9128787878787877E-2</v>
          </cell>
          <cell r="C82">
            <v>7.5941287878787875</v>
          </cell>
          <cell r="D82">
            <v>0</v>
          </cell>
          <cell r="E82">
            <v>66.797727272727272</v>
          </cell>
          <cell r="F82">
            <v>0</v>
          </cell>
          <cell r="G82">
            <v>0.13390151515151516</v>
          </cell>
          <cell r="H82">
            <v>0</v>
          </cell>
          <cell r="I82">
            <v>1894.4768939393939</v>
          </cell>
          <cell r="J82">
            <v>39.96003787878788</v>
          </cell>
        </row>
        <row r="86">
          <cell r="B86">
            <v>5.7386363636363638E-2</v>
          </cell>
          <cell r="C86">
            <v>69.858333333333334</v>
          </cell>
          <cell r="D86">
            <v>3.9022727272727273</v>
          </cell>
          <cell r="F86">
            <v>0.51647727272727273</v>
          </cell>
          <cell r="H86">
            <v>7.6515151515151508E-2</v>
          </cell>
          <cell r="J86">
            <v>0</v>
          </cell>
        </row>
        <row r="87">
          <cell r="B87">
            <v>0</v>
          </cell>
          <cell r="C87">
            <v>0</v>
          </cell>
          <cell r="D87">
            <v>0</v>
          </cell>
          <cell r="F87">
            <v>0</v>
          </cell>
          <cell r="H87">
            <v>0</v>
          </cell>
          <cell r="J87">
            <v>0</v>
          </cell>
        </row>
        <row r="88">
          <cell r="B88">
            <v>0</v>
          </cell>
          <cell r="C88">
            <v>0.13390151515151516</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0.82253787878787876</v>
          </cell>
          <cell r="C91">
            <v>1852.450946969697</v>
          </cell>
          <cell r="D91">
            <v>39.290530303030302</v>
          </cell>
          <cell r="F91">
            <v>1.6068181818181819</v>
          </cell>
          <cell r="H91">
            <v>0.30606060606060603</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6.1403409090909093</v>
          </cell>
          <cell r="C94">
            <v>32.595454545454544</v>
          </cell>
          <cell r="D94">
            <v>1.1859848484848485</v>
          </cell>
          <cell r="F94">
            <v>3.8257575757575754E-2</v>
          </cell>
          <cell r="H94">
            <v>0</v>
          </cell>
          <cell r="J94">
            <v>0</v>
          </cell>
        </row>
        <row r="99">
          <cell r="B99">
            <v>237.35</v>
          </cell>
          <cell r="C99">
            <v>1.9511363636363637</v>
          </cell>
          <cell r="D99">
            <v>5.7386363636363638E-2</v>
          </cell>
          <cell r="E99">
            <v>0.42083333333333334</v>
          </cell>
          <cell r="F99">
            <v>68.806250000000006</v>
          </cell>
          <cell r="G99">
            <v>70.604356060606065</v>
          </cell>
          <cell r="H99">
            <v>244.33200757575759</v>
          </cell>
          <cell r="I99">
            <v>543.23844696969695</v>
          </cell>
          <cell r="J99">
            <v>348.08655303030304</v>
          </cell>
          <cell r="K99">
            <v>434.22348484848487</v>
          </cell>
        </row>
      </sheetData>
      <sheetData sheetId="6">
        <row r="12">
          <cell r="B12">
            <v>0</v>
          </cell>
          <cell r="C12">
            <v>0</v>
          </cell>
          <cell r="D12">
            <v>0</v>
          </cell>
          <cell r="E12">
            <v>42.378999999999998</v>
          </cell>
          <cell r="F12">
            <v>0</v>
          </cell>
          <cell r="G12">
            <v>0</v>
          </cell>
          <cell r="H12">
            <v>0</v>
          </cell>
          <cell r="I12">
            <v>202.8</v>
          </cell>
          <cell r="J12">
            <v>0</v>
          </cell>
        </row>
        <row r="13">
          <cell r="B13">
            <v>0</v>
          </cell>
          <cell r="C13">
            <v>0</v>
          </cell>
          <cell r="D13">
            <v>0</v>
          </cell>
          <cell r="E13">
            <v>1339</v>
          </cell>
          <cell r="F13">
            <v>0</v>
          </cell>
          <cell r="G13">
            <v>0</v>
          </cell>
          <cell r="H13">
            <v>0</v>
          </cell>
          <cell r="I13">
            <v>7346</v>
          </cell>
          <cell r="J13">
            <v>0</v>
          </cell>
        </row>
        <row r="17">
          <cell r="B17">
            <v>0</v>
          </cell>
          <cell r="C17">
            <v>26.721</v>
          </cell>
          <cell r="D17">
            <v>10.869</v>
          </cell>
          <cell r="F17">
            <v>4.7889999999999997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153.75</v>
          </cell>
          <cell r="D22">
            <v>47.31</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1328</v>
          </cell>
          <cell r="D30">
            <v>9</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7256</v>
          </cell>
          <cell r="D35">
            <v>89</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41.487000000000002</v>
          </cell>
          <cell r="G43">
            <v>14.004</v>
          </cell>
          <cell r="H43">
            <v>13.262</v>
          </cell>
          <cell r="I43">
            <v>45.258000000000003</v>
          </cell>
          <cell r="J43">
            <v>76.945999999999998</v>
          </cell>
          <cell r="K43">
            <v>40.765000000000001</v>
          </cell>
          <cell r="L43">
            <v>13.54</v>
          </cell>
        </row>
        <row r="44">
          <cell r="B44">
            <v>0</v>
          </cell>
          <cell r="C44">
            <v>0</v>
          </cell>
          <cell r="D44">
            <v>0</v>
          </cell>
          <cell r="E44">
            <v>0</v>
          </cell>
          <cell r="F44">
            <v>1046</v>
          </cell>
          <cell r="G44">
            <v>1213</v>
          </cell>
          <cell r="H44">
            <v>1377</v>
          </cell>
          <cell r="I44">
            <v>1505</v>
          </cell>
          <cell r="J44">
            <v>1837</v>
          </cell>
          <cell r="K44">
            <v>1404</v>
          </cell>
          <cell r="L44">
            <v>315</v>
          </cell>
        </row>
        <row r="49">
          <cell r="E49">
            <v>0</v>
          </cell>
          <cell r="G49">
            <v>0</v>
          </cell>
          <cell r="I49">
            <v>0</v>
          </cell>
          <cell r="K49">
            <v>0</v>
          </cell>
        </row>
        <row r="50">
          <cell r="E50">
            <v>0</v>
          </cell>
          <cell r="G50">
            <v>0</v>
          </cell>
          <cell r="I50">
            <v>0</v>
          </cell>
          <cell r="K50">
            <v>0</v>
          </cell>
        </row>
        <row r="51">
          <cell r="E51">
            <v>4</v>
          </cell>
          <cell r="G51">
            <v>3</v>
          </cell>
          <cell r="I51">
            <v>9</v>
          </cell>
          <cell r="K51">
            <v>4</v>
          </cell>
        </row>
        <row r="52">
          <cell r="E52">
            <v>0</v>
          </cell>
          <cell r="G52">
            <v>0</v>
          </cell>
          <cell r="I52">
            <v>0</v>
          </cell>
          <cell r="K52">
            <v>0</v>
          </cell>
        </row>
        <row r="53">
          <cell r="E53">
            <v>5</v>
          </cell>
          <cell r="G53">
            <v>0</v>
          </cell>
          <cell r="I53">
            <v>0</v>
          </cell>
          <cell r="K53">
            <v>0</v>
          </cell>
        </row>
        <row r="54">
          <cell r="E54">
            <v>0</v>
          </cell>
          <cell r="G54">
            <v>0</v>
          </cell>
          <cell r="I54">
            <v>0</v>
          </cell>
          <cell r="K54">
            <v>0</v>
          </cell>
        </row>
        <row r="55">
          <cell r="E55">
            <v>4</v>
          </cell>
          <cell r="G55">
            <v>0</v>
          </cell>
          <cell r="I55">
            <v>0</v>
          </cell>
          <cell r="K55">
            <v>0</v>
          </cell>
        </row>
        <row r="56">
          <cell r="E56">
            <v>0</v>
          </cell>
          <cell r="G56">
            <v>0</v>
          </cell>
          <cell r="I56">
            <v>0</v>
          </cell>
          <cell r="K56">
            <v>0</v>
          </cell>
        </row>
        <row r="57">
          <cell r="G57">
            <v>0</v>
          </cell>
        </row>
        <row r="58">
          <cell r="G58">
            <v>0</v>
          </cell>
        </row>
        <row r="60">
          <cell r="D60">
            <v>13</v>
          </cell>
          <cell r="L60">
            <v>152</v>
          </cell>
        </row>
        <row r="61">
          <cell r="D61">
            <v>0</v>
          </cell>
          <cell r="L61">
            <v>1808</v>
          </cell>
        </row>
        <row r="62">
          <cell r="D62">
            <v>3</v>
          </cell>
          <cell r="L62">
            <v>0</v>
          </cell>
        </row>
        <row r="63">
          <cell r="D63">
            <v>10</v>
          </cell>
        </row>
        <row r="64">
          <cell r="D64">
            <v>0</v>
          </cell>
          <cell r="L64">
            <v>7</v>
          </cell>
        </row>
        <row r="65">
          <cell r="D65">
            <v>877</v>
          </cell>
        </row>
        <row r="68">
          <cell r="D68">
            <v>0</v>
          </cell>
        </row>
        <row r="82">
          <cell r="B82">
            <v>0</v>
          </cell>
          <cell r="C82">
            <v>0</v>
          </cell>
          <cell r="D82">
            <v>0</v>
          </cell>
          <cell r="E82">
            <v>29.118178030303028</v>
          </cell>
          <cell r="F82">
            <v>0</v>
          </cell>
          <cell r="G82">
            <v>0</v>
          </cell>
          <cell r="H82">
            <v>0</v>
          </cell>
          <cell r="I82">
            <v>159.74767424242424</v>
          </cell>
          <cell r="J82">
            <v>0</v>
          </cell>
        </row>
        <row r="86">
          <cell r="B86">
            <v>0</v>
          </cell>
          <cell r="C86">
            <v>28.878969696969694</v>
          </cell>
          <cell r="D86">
            <v>0.19571590909090908</v>
          </cell>
          <cell r="F86">
            <v>2.1746212121212121E-2</v>
          </cell>
          <cell r="H86">
            <v>2.1746212121212121E-2</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157.79051515151514</v>
          </cell>
          <cell r="D91">
            <v>1.9354128787878786</v>
          </cell>
          <cell r="F91">
            <v>2.1746212121212121E-2</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22.746537878787876</v>
          </cell>
          <cell r="G99">
            <v>26.378155303030304</v>
          </cell>
          <cell r="H99">
            <v>29.944534090909087</v>
          </cell>
          <cell r="I99">
            <v>32.728049242424241</v>
          </cell>
          <cell r="J99">
            <v>39.947791666666667</v>
          </cell>
          <cell r="K99">
            <v>30.531681818181816</v>
          </cell>
        </row>
      </sheetData>
      <sheetData sheetId="7">
        <row r="12">
          <cell r="B12">
            <v>0</v>
          </cell>
          <cell r="C12">
            <v>0</v>
          </cell>
          <cell r="D12">
            <v>0</v>
          </cell>
          <cell r="E12">
            <v>77</v>
          </cell>
          <cell r="F12">
            <v>0</v>
          </cell>
          <cell r="G12">
            <v>0</v>
          </cell>
          <cell r="H12">
            <v>0</v>
          </cell>
          <cell r="I12">
            <v>226</v>
          </cell>
          <cell r="J12">
            <v>0</v>
          </cell>
          <cell r="K12"/>
        </row>
        <row r="13">
          <cell r="B13">
            <v>0</v>
          </cell>
          <cell r="C13">
            <v>0</v>
          </cell>
          <cell r="D13">
            <v>0</v>
          </cell>
          <cell r="E13">
            <v>948</v>
          </cell>
          <cell r="F13">
            <v>0</v>
          </cell>
          <cell r="G13">
            <v>0</v>
          </cell>
          <cell r="H13">
            <v>0</v>
          </cell>
          <cell r="I13">
            <v>11640</v>
          </cell>
          <cell r="J13">
            <v>0</v>
          </cell>
          <cell r="K13"/>
        </row>
        <row r="17">
          <cell r="B17">
            <v>0</v>
          </cell>
          <cell r="C17">
            <v>27</v>
          </cell>
          <cell r="D17">
            <v>24</v>
          </cell>
          <cell r="E17"/>
          <cell r="F17">
            <v>15</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168</v>
          </cell>
          <cell r="D22">
            <v>49</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909</v>
          </cell>
          <cell r="D30">
            <v>29</v>
          </cell>
          <cell r="E30"/>
          <cell r="F30">
            <v>5</v>
          </cell>
          <cell r="G30"/>
          <cell r="H30">
            <v>5</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11433</v>
          </cell>
          <cell r="D35">
            <v>203</v>
          </cell>
          <cell r="E35"/>
          <cell r="F35">
            <v>2</v>
          </cell>
          <cell r="G35"/>
          <cell r="H35">
            <v>2</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13</v>
          </cell>
          <cell r="F43">
            <v>36</v>
          </cell>
          <cell r="G43">
            <v>31</v>
          </cell>
          <cell r="H43">
            <v>20</v>
          </cell>
          <cell r="I43">
            <v>146</v>
          </cell>
          <cell r="J43">
            <v>19</v>
          </cell>
          <cell r="K43">
            <v>32</v>
          </cell>
          <cell r="L43">
            <v>6</v>
          </cell>
        </row>
        <row r="44">
          <cell r="B44">
            <v>66</v>
          </cell>
          <cell r="C44">
            <v>0</v>
          </cell>
          <cell r="D44">
            <v>0</v>
          </cell>
          <cell r="E44">
            <v>0</v>
          </cell>
          <cell r="F44">
            <v>948</v>
          </cell>
          <cell r="G44">
            <v>2576</v>
          </cell>
          <cell r="H44">
            <v>1898</v>
          </cell>
          <cell r="I44">
            <v>2580</v>
          </cell>
          <cell r="J44">
            <v>1351</v>
          </cell>
          <cell r="K44">
            <v>2676</v>
          </cell>
          <cell r="L44">
            <v>493</v>
          </cell>
        </row>
        <row r="49">
          <cell r="E49">
            <v>0</v>
          </cell>
          <cell r="F49"/>
          <cell r="G49">
            <v>0</v>
          </cell>
          <cell r="H49"/>
          <cell r="I49">
            <v>0</v>
          </cell>
          <cell r="J49"/>
          <cell r="K49">
            <v>0</v>
          </cell>
          <cell r="L49"/>
        </row>
        <row r="50">
          <cell r="E50">
            <v>0</v>
          </cell>
          <cell r="F50"/>
          <cell r="G50">
            <v>0</v>
          </cell>
          <cell r="H50"/>
          <cell r="I50">
            <v>2</v>
          </cell>
          <cell r="J50"/>
          <cell r="K50">
            <v>2</v>
          </cell>
          <cell r="L50"/>
        </row>
        <row r="51">
          <cell r="E51">
            <v>0</v>
          </cell>
          <cell r="F51"/>
          <cell r="G51">
            <v>0</v>
          </cell>
          <cell r="H51"/>
          <cell r="I51">
            <v>12</v>
          </cell>
          <cell r="J51"/>
          <cell r="K51">
            <v>12</v>
          </cell>
          <cell r="L51"/>
        </row>
        <row r="52">
          <cell r="E52">
            <v>0</v>
          </cell>
          <cell r="F52"/>
          <cell r="G52">
            <v>0</v>
          </cell>
          <cell r="H52"/>
          <cell r="I52">
            <v>0</v>
          </cell>
          <cell r="J52"/>
          <cell r="K52">
            <v>0</v>
          </cell>
          <cell r="L52"/>
        </row>
        <row r="53">
          <cell r="E53">
            <v>0</v>
          </cell>
          <cell r="F53"/>
          <cell r="G53">
            <v>0</v>
          </cell>
          <cell r="H53"/>
          <cell r="I53">
            <v>0</v>
          </cell>
          <cell r="J53"/>
          <cell r="K53">
            <v>0</v>
          </cell>
          <cell r="L53"/>
        </row>
        <row r="54">
          <cell r="E54">
            <v>0</v>
          </cell>
          <cell r="F54"/>
          <cell r="G54">
            <v>0</v>
          </cell>
          <cell r="H54"/>
          <cell r="I54">
            <v>8</v>
          </cell>
          <cell r="J54"/>
          <cell r="K54">
            <v>8</v>
          </cell>
          <cell r="L54"/>
        </row>
        <row r="55">
          <cell r="E55">
            <v>0</v>
          </cell>
          <cell r="F55"/>
          <cell r="G55">
            <v>0</v>
          </cell>
          <cell r="H55"/>
          <cell r="I55">
            <v>1</v>
          </cell>
          <cell r="J55"/>
          <cell r="K55">
            <v>1</v>
          </cell>
          <cell r="L55"/>
        </row>
        <row r="56">
          <cell r="E56">
            <v>0</v>
          </cell>
          <cell r="F56"/>
          <cell r="G56">
            <v>0</v>
          </cell>
          <cell r="H56"/>
          <cell r="I56">
            <v>0</v>
          </cell>
          <cell r="J56"/>
          <cell r="K56">
            <v>0</v>
          </cell>
          <cell r="L56"/>
        </row>
        <row r="57">
          <cell r="G57">
            <v>0</v>
          </cell>
          <cell r="H57"/>
          <cell r="I57"/>
          <cell r="J57"/>
          <cell r="K57"/>
          <cell r="L57"/>
        </row>
        <row r="58">
          <cell r="G58">
            <v>8</v>
          </cell>
          <cell r="H58"/>
          <cell r="I58"/>
          <cell r="J58"/>
          <cell r="K58"/>
          <cell r="L58"/>
        </row>
        <row r="60">
          <cell r="D60">
            <v>13</v>
          </cell>
          <cell r="L60">
            <v>278</v>
          </cell>
        </row>
        <row r="61">
          <cell r="D61">
            <v>5</v>
          </cell>
          <cell r="L61">
            <v>2836</v>
          </cell>
        </row>
        <row r="62">
          <cell r="D62">
            <v>2</v>
          </cell>
          <cell r="L62">
            <v>11</v>
          </cell>
        </row>
        <row r="63">
          <cell r="D63">
            <v>4</v>
          </cell>
          <cell r="L63"/>
        </row>
        <row r="64">
          <cell r="D64">
            <v>2</v>
          </cell>
          <cell r="L64">
            <v>47</v>
          </cell>
        </row>
        <row r="65">
          <cell r="D65">
            <v>3864</v>
          </cell>
          <cell r="L65"/>
        </row>
        <row r="68">
          <cell r="D68">
            <v>0</v>
          </cell>
        </row>
        <row r="69">
          <cell r="D69"/>
        </row>
        <row r="82">
          <cell r="B82">
            <v>0</v>
          </cell>
          <cell r="C82">
            <v>0</v>
          </cell>
          <cell r="D82">
            <v>0</v>
          </cell>
          <cell r="E82">
            <v>18.852272727272727</v>
          </cell>
          <cell r="F82">
            <v>0</v>
          </cell>
          <cell r="G82">
            <v>0</v>
          </cell>
          <cell r="H82">
            <v>0</v>
          </cell>
          <cell r="I82">
            <v>231.47727272727272</v>
          </cell>
          <cell r="J82">
            <v>0</v>
          </cell>
          <cell r="K82"/>
        </row>
        <row r="86">
          <cell r="B86">
            <v>0</v>
          </cell>
          <cell r="C86">
            <v>18.076704545454547</v>
          </cell>
          <cell r="D86">
            <v>0.57670454545454541</v>
          </cell>
          <cell r="E86"/>
          <cell r="F86">
            <v>9.9431818181818177E-2</v>
          </cell>
          <cell r="G86"/>
          <cell r="H86">
            <v>9.9431818181818177E-2</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227.36079545454547</v>
          </cell>
          <cell r="D91">
            <v>4.0369318181818183</v>
          </cell>
          <cell r="E91"/>
          <cell r="F91">
            <v>3.9772727272727272E-2</v>
          </cell>
          <cell r="G91"/>
          <cell r="H91">
            <v>3.9772727272727272E-2</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1.3125</v>
          </cell>
          <cell r="C99">
            <v>0</v>
          </cell>
          <cell r="D99">
            <v>0</v>
          </cell>
          <cell r="E99">
            <v>0</v>
          </cell>
          <cell r="F99">
            <v>18.852272727272727</v>
          </cell>
          <cell r="G99">
            <v>51.227272727272727</v>
          </cell>
          <cell r="H99">
            <v>37.74431818181818</v>
          </cell>
          <cell r="I99">
            <v>51.30681818181818</v>
          </cell>
          <cell r="J99">
            <v>26.866477272727273</v>
          </cell>
          <cell r="K99">
            <v>53.215909090909093</v>
          </cell>
        </row>
      </sheetData>
      <sheetData sheetId="8">
        <row r="12">
          <cell r="B12">
            <v>0</v>
          </cell>
          <cell r="C12">
            <v>0</v>
          </cell>
          <cell r="D12">
            <v>0</v>
          </cell>
          <cell r="E12">
            <v>2831</v>
          </cell>
          <cell r="F12">
            <v>0</v>
          </cell>
          <cell r="G12">
            <v>0</v>
          </cell>
          <cell r="H12">
            <v>0</v>
          </cell>
          <cell r="I12">
            <v>6671</v>
          </cell>
          <cell r="J12">
            <v>0</v>
          </cell>
        </row>
        <row r="13">
          <cell r="B13">
            <v>0</v>
          </cell>
          <cell r="C13">
            <v>0</v>
          </cell>
          <cell r="D13">
            <v>0</v>
          </cell>
          <cell r="E13">
            <v>54469</v>
          </cell>
          <cell r="F13">
            <v>0</v>
          </cell>
          <cell r="G13">
            <v>2</v>
          </cell>
          <cell r="H13">
            <v>0</v>
          </cell>
          <cell r="I13">
            <v>367024</v>
          </cell>
          <cell r="J13">
            <v>0</v>
          </cell>
        </row>
        <row r="17">
          <cell r="B17">
            <v>0</v>
          </cell>
          <cell r="C17">
            <v>1147</v>
          </cell>
          <cell r="D17">
            <v>627</v>
          </cell>
          <cell r="F17">
            <v>805</v>
          </cell>
          <cell r="H17">
            <v>194</v>
          </cell>
          <cell r="J17">
            <v>58</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4945</v>
          </cell>
          <cell r="D22">
            <v>1298</v>
          </cell>
          <cell r="F22">
            <v>428</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48090</v>
          </cell>
          <cell r="D30">
            <v>6112</v>
          </cell>
          <cell r="F30">
            <v>213</v>
          </cell>
          <cell r="H30">
            <v>52</v>
          </cell>
          <cell r="J30">
            <v>2</v>
          </cell>
        </row>
        <row r="31">
          <cell r="B31">
            <v>0</v>
          </cell>
          <cell r="C31">
            <v>0</v>
          </cell>
          <cell r="D31">
            <v>0</v>
          </cell>
          <cell r="F31">
            <v>0</v>
          </cell>
          <cell r="H31">
            <v>0</v>
          </cell>
          <cell r="J31">
            <v>0</v>
          </cell>
        </row>
        <row r="32">
          <cell r="B32">
            <v>0</v>
          </cell>
          <cell r="C32">
            <v>2</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363084</v>
          </cell>
          <cell r="D35">
            <v>3656</v>
          </cell>
          <cell r="F35">
            <v>251</v>
          </cell>
          <cell r="H35">
            <v>33</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4</v>
          </cell>
          <cell r="E43">
            <v>277</v>
          </cell>
          <cell r="F43">
            <v>1807</v>
          </cell>
          <cell r="G43">
            <v>1440</v>
          </cell>
          <cell r="H43">
            <v>1061</v>
          </cell>
          <cell r="I43">
            <v>2402</v>
          </cell>
          <cell r="J43">
            <v>1403</v>
          </cell>
          <cell r="K43">
            <v>912</v>
          </cell>
          <cell r="L43">
            <v>196</v>
          </cell>
        </row>
        <row r="44">
          <cell r="B44">
            <v>0</v>
          </cell>
          <cell r="C44">
            <v>0</v>
          </cell>
          <cell r="D44">
            <v>36</v>
          </cell>
          <cell r="E44">
            <v>5813</v>
          </cell>
          <cell r="F44">
            <v>42333</v>
          </cell>
          <cell r="G44">
            <v>87537</v>
          </cell>
          <cell r="H44">
            <v>69946</v>
          </cell>
          <cell r="I44">
            <v>87357</v>
          </cell>
          <cell r="J44">
            <v>63449</v>
          </cell>
          <cell r="K44">
            <v>54382</v>
          </cell>
          <cell r="L44">
            <v>10642</v>
          </cell>
        </row>
        <row r="49">
          <cell r="E49">
            <v>1</v>
          </cell>
          <cell r="G49">
            <v>0</v>
          </cell>
          <cell r="I49">
            <v>18</v>
          </cell>
          <cell r="K49">
            <v>7</v>
          </cell>
        </row>
        <row r="50">
          <cell r="E50">
            <v>3</v>
          </cell>
          <cell r="G50">
            <v>2</v>
          </cell>
          <cell r="I50">
            <v>35</v>
          </cell>
          <cell r="K50">
            <v>20</v>
          </cell>
        </row>
        <row r="51">
          <cell r="E51">
            <v>72</v>
          </cell>
          <cell r="G51">
            <v>72</v>
          </cell>
          <cell r="I51">
            <v>229</v>
          </cell>
          <cell r="K51">
            <v>226</v>
          </cell>
        </row>
        <row r="52">
          <cell r="E52">
            <v>2</v>
          </cell>
          <cell r="G52">
            <v>2</v>
          </cell>
          <cell r="I52">
            <v>48</v>
          </cell>
          <cell r="K52">
            <v>45</v>
          </cell>
        </row>
        <row r="53">
          <cell r="E53">
            <v>10</v>
          </cell>
          <cell r="G53">
            <v>3</v>
          </cell>
          <cell r="I53">
            <v>32</v>
          </cell>
          <cell r="K53">
            <v>20</v>
          </cell>
        </row>
        <row r="54">
          <cell r="E54">
            <v>10</v>
          </cell>
          <cell r="G54">
            <v>1</v>
          </cell>
          <cell r="I54">
            <v>221</v>
          </cell>
          <cell r="K54">
            <v>206</v>
          </cell>
        </row>
        <row r="55">
          <cell r="E55">
            <v>1</v>
          </cell>
          <cell r="G55">
            <v>0</v>
          </cell>
          <cell r="I55">
            <v>4</v>
          </cell>
          <cell r="K55">
            <v>3</v>
          </cell>
        </row>
        <row r="56">
          <cell r="E56">
            <v>0</v>
          </cell>
          <cell r="G56">
            <v>0</v>
          </cell>
          <cell r="I56">
            <v>1</v>
          </cell>
          <cell r="K56">
            <v>0</v>
          </cell>
        </row>
        <row r="57">
          <cell r="G57">
            <v>0</v>
          </cell>
        </row>
        <row r="58">
          <cell r="G58">
            <v>15</v>
          </cell>
        </row>
        <row r="60">
          <cell r="D60">
            <v>307</v>
          </cell>
          <cell r="L60">
            <v>5560</v>
          </cell>
        </row>
        <row r="61">
          <cell r="D61">
            <v>47</v>
          </cell>
          <cell r="L61">
            <v>67978</v>
          </cell>
        </row>
        <row r="62">
          <cell r="D62">
            <v>49</v>
          </cell>
          <cell r="L62">
            <v>256</v>
          </cell>
        </row>
        <row r="63">
          <cell r="D63">
            <v>209</v>
          </cell>
        </row>
        <row r="64">
          <cell r="D64">
            <v>2</v>
          </cell>
          <cell r="L64">
            <v>37663</v>
          </cell>
        </row>
        <row r="65">
          <cell r="D65">
            <v>202503</v>
          </cell>
        </row>
        <row r="68">
          <cell r="D68">
            <v>0</v>
          </cell>
        </row>
        <row r="82">
          <cell r="B82">
            <v>0</v>
          </cell>
          <cell r="C82">
            <v>0</v>
          </cell>
          <cell r="D82">
            <v>0</v>
          </cell>
          <cell r="E82">
            <v>1031.6098484848485</v>
          </cell>
          <cell r="F82">
            <v>0</v>
          </cell>
          <cell r="G82">
            <v>3.787878787878788E-2</v>
          </cell>
          <cell r="H82">
            <v>0</v>
          </cell>
          <cell r="I82">
            <v>6951.212121212121</v>
          </cell>
          <cell r="J82">
            <v>0</v>
          </cell>
        </row>
        <row r="86">
          <cell r="B86">
            <v>0</v>
          </cell>
          <cell r="C86">
            <v>910.7954545454545</v>
          </cell>
          <cell r="D86">
            <v>115.75757575757575</v>
          </cell>
          <cell r="F86">
            <v>4.0340909090909092</v>
          </cell>
          <cell r="H86">
            <v>0.98484848484848486</v>
          </cell>
          <cell r="J86">
            <v>3.787878787878788E-2</v>
          </cell>
        </row>
        <row r="87">
          <cell r="B87">
            <v>0</v>
          </cell>
          <cell r="C87">
            <v>0</v>
          </cell>
          <cell r="D87">
            <v>0</v>
          </cell>
          <cell r="F87">
            <v>0</v>
          </cell>
          <cell r="H87">
            <v>0</v>
          </cell>
          <cell r="J87">
            <v>0</v>
          </cell>
        </row>
        <row r="88">
          <cell r="B88">
            <v>0</v>
          </cell>
          <cell r="C88">
            <v>3.787878787878788E-2</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6876.590909090909</v>
          </cell>
          <cell r="D91">
            <v>69.242424242424249</v>
          </cell>
          <cell r="F91">
            <v>4.7537878787878789</v>
          </cell>
          <cell r="H91">
            <v>0.625</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0.68181818181818177</v>
          </cell>
          <cell r="E99">
            <v>110.09469696969697</v>
          </cell>
          <cell r="F99">
            <v>801.76136363636363</v>
          </cell>
          <cell r="G99">
            <v>1657.8977272727273</v>
          </cell>
          <cell r="H99">
            <v>1324.7348484848485</v>
          </cell>
          <cell r="I99">
            <v>1654.4886363636363</v>
          </cell>
          <cell r="J99">
            <v>1201.685606060606</v>
          </cell>
          <cell r="K99">
            <v>1029.9621212121212</v>
          </cell>
        </row>
      </sheetData>
      <sheetData sheetId="9">
        <row r="12">
          <cell r="B12">
            <v>0</v>
          </cell>
          <cell r="C12">
            <v>0</v>
          </cell>
          <cell r="D12">
            <v>0</v>
          </cell>
          <cell r="E12">
            <v>4198</v>
          </cell>
          <cell r="F12">
            <v>0</v>
          </cell>
          <cell r="G12">
            <v>0</v>
          </cell>
          <cell r="H12">
            <v>0</v>
          </cell>
          <cell r="I12">
            <v>7519</v>
          </cell>
          <cell r="J12">
            <v>0</v>
          </cell>
          <cell r="K12"/>
        </row>
        <row r="13">
          <cell r="B13">
            <v>0</v>
          </cell>
          <cell r="C13">
            <v>0</v>
          </cell>
          <cell r="D13">
            <v>0</v>
          </cell>
          <cell r="E13">
            <v>72280</v>
          </cell>
          <cell r="F13">
            <v>0</v>
          </cell>
          <cell r="G13">
            <v>8872</v>
          </cell>
          <cell r="H13">
            <v>0</v>
          </cell>
          <cell r="I13">
            <v>453864</v>
          </cell>
          <cell r="J13">
            <v>0</v>
          </cell>
          <cell r="K13"/>
        </row>
        <row r="17">
          <cell r="B17">
            <v>0</v>
          </cell>
          <cell r="C17">
            <v>1716</v>
          </cell>
          <cell r="D17">
            <v>1495</v>
          </cell>
          <cell r="E17"/>
          <cell r="F17">
            <v>745</v>
          </cell>
          <cell r="G17"/>
          <cell r="H17">
            <v>128</v>
          </cell>
          <cell r="I17"/>
          <cell r="J17">
            <v>114</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4885</v>
          </cell>
          <cell r="D22">
            <v>2216</v>
          </cell>
          <cell r="E22"/>
          <cell r="F22">
            <v>418</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65845</v>
          </cell>
          <cell r="D30">
            <v>5834</v>
          </cell>
          <cell r="E30"/>
          <cell r="F30">
            <v>503</v>
          </cell>
          <cell r="G30"/>
          <cell r="H30">
            <v>95</v>
          </cell>
          <cell r="I30"/>
          <cell r="J30">
            <v>3</v>
          </cell>
          <cell r="K30"/>
        </row>
        <row r="31">
          <cell r="B31">
            <v>0</v>
          </cell>
          <cell r="C31">
            <v>0</v>
          </cell>
          <cell r="D31">
            <v>0</v>
          </cell>
          <cell r="E31"/>
          <cell r="F31">
            <v>0</v>
          </cell>
          <cell r="G31"/>
          <cell r="H31">
            <v>0</v>
          </cell>
          <cell r="I31"/>
          <cell r="J31">
            <v>0</v>
          </cell>
          <cell r="K31"/>
        </row>
        <row r="32">
          <cell r="B32">
            <v>0</v>
          </cell>
          <cell r="C32">
            <v>16</v>
          </cell>
          <cell r="D32">
            <v>8856</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75</v>
          </cell>
          <cell r="D34">
            <v>10330</v>
          </cell>
          <cell r="E34"/>
          <cell r="F34">
            <v>0</v>
          </cell>
          <cell r="G34"/>
          <cell r="H34">
            <v>0</v>
          </cell>
          <cell r="I34"/>
          <cell r="J34">
            <v>0</v>
          </cell>
          <cell r="K34"/>
        </row>
        <row r="35">
          <cell r="B35">
            <v>0</v>
          </cell>
          <cell r="C35">
            <v>434647</v>
          </cell>
          <cell r="D35">
            <v>8056</v>
          </cell>
          <cell r="E35"/>
          <cell r="F35">
            <v>713</v>
          </cell>
          <cell r="G35"/>
          <cell r="H35">
            <v>43</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3</v>
          </cell>
          <cell r="E43">
            <v>636</v>
          </cell>
          <cell r="F43">
            <v>2264</v>
          </cell>
          <cell r="G43">
            <v>1110</v>
          </cell>
          <cell r="H43">
            <v>899</v>
          </cell>
          <cell r="I43">
            <v>2761</v>
          </cell>
          <cell r="J43">
            <v>1758</v>
          </cell>
          <cell r="K43">
            <v>2007</v>
          </cell>
          <cell r="L43">
            <v>279</v>
          </cell>
        </row>
        <row r="44">
          <cell r="B44">
            <v>1423</v>
          </cell>
          <cell r="C44">
            <v>461</v>
          </cell>
          <cell r="D44">
            <v>715</v>
          </cell>
          <cell r="E44">
            <v>22821</v>
          </cell>
          <cell r="F44">
            <v>68533</v>
          </cell>
          <cell r="G44">
            <v>54386</v>
          </cell>
          <cell r="H44">
            <v>62363</v>
          </cell>
          <cell r="I44">
            <v>87637</v>
          </cell>
          <cell r="J44">
            <v>78023</v>
          </cell>
          <cell r="K44">
            <v>137757</v>
          </cell>
          <cell r="L44">
            <v>20897</v>
          </cell>
        </row>
        <row r="49">
          <cell r="E49">
            <v>4</v>
          </cell>
          <cell r="F49"/>
          <cell r="G49">
            <v>2</v>
          </cell>
          <cell r="H49"/>
          <cell r="I49">
            <v>76</v>
          </cell>
          <cell r="J49"/>
          <cell r="K49">
            <v>33</v>
          </cell>
          <cell r="L49"/>
        </row>
        <row r="50">
          <cell r="E50">
            <v>1</v>
          </cell>
          <cell r="F50"/>
          <cell r="G50">
            <v>1</v>
          </cell>
          <cell r="H50"/>
          <cell r="I50">
            <v>75</v>
          </cell>
          <cell r="J50"/>
          <cell r="K50">
            <v>51</v>
          </cell>
          <cell r="L50"/>
        </row>
        <row r="51">
          <cell r="E51">
            <v>82</v>
          </cell>
          <cell r="F51"/>
          <cell r="G51">
            <v>81</v>
          </cell>
          <cell r="H51"/>
          <cell r="I51">
            <v>240</v>
          </cell>
          <cell r="J51"/>
          <cell r="K51">
            <v>239</v>
          </cell>
          <cell r="L51"/>
        </row>
        <row r="52">
          <cell r="E52">
            <v>5</v>
          </cell>
          <cell r="F52"/>
          <cell r="G52">
            <v>4</v>
          </cell>
          <cell r="H52"/>
          <cell r="I52">
            <v>131</v>
          </cell>
          <cell r="J52"/>
          <cell r="K52">
            <v>124</v>
          </cell>
          <cell r="L52"/>
        </row>
        <row r="53">
          <cell r="E53">
            <v>17</v>
          </cell>
          <cell r="F53"/>
          <cell r="G53">
            <v>4</v>
          </cell>
          <cell r="H53"/>
          <cell r="I53">
            <v>113</v>
          </cell>
          <cell r="J53"/>
          <cell r="K53">
            <v>73</v>
          </cell>
          <cell r="L53"/>
        </row>
        <row r="54">
          <cell r="E54">
            <v>13</v>
          </cell>
          <cell r="F54"/>
          <cell r="G54">
            <v>6</v>
          </cell>
          <cell r="H54"/>
          <cell r="I54">
            <v>130</v>
          </cell>
          <cell r="J54"/>
          <cell r="K54">
            <v>115</v>
          </cell>
          <cell r="L54"/>
        </row>
        <row r="55">
          <cell r="E55">
            <v>2</v>
          </cell>
          <cell r="F55"/>
          <cell r="G55">
            <v>2</v>
          </cell>
          <cell r="H55"/>
          <cell r="I55">
            <v>8</v>
          </cell>
          <cell r="J55"/>
          <cell r="K55">
            <v>3</v>
          </cell>
          <cell r="L55"/>
        </row>
        <row r="56">
          <cell r="E56">
            <v>4</v>
          </cell>
          <cell r="F56"/>
          <cell r="G56">
            <v>4</v>
          </cell>
          <cell r="H56"/>
          <cell r="I56">
            <v>138</v>
          </cell>
          <cell r="J56"/>
          <cell r="K56">
            <v>25</v>
          </cell>
          <cell r="L56"/>
        </row>
        <row r="57">
          <cell r="G57">
            <v>18</v>
          </cell>
          <cell r="H57"/>
          <cell r="I57"/>
          <cell r="J57"/>
          <cell r="K57"/>
          <cell r="L57"/>
        </row>
        <row r="58">
          <cell r="G58">
            <v>107</v>
          </cell>
          <cell r="H58"/>
          <cell r="I58"/>
          <cell r="J58"/>
          <cell r="K58"/>
          <cell r="L58"/>
        </row>
        <row r="60">
          <cell r="D60">
            <v>325</v>
          </cell>
          <cell r="L60">
            <v>9953</v>
          </cell>
        </row>
        <row r="61">
          <cell r="D61">
            <v>48</v>
          </cell>
          <cell r="L61">
            <v>148021</v>
          </cell>
        </row>
        <row r="62">
          <cell r="D62">
            <v>88</v>
          </cell>
          <cell r="L62">
            <v>417</v>
          </cell>
        </row>
        <row r="63">
          <cell r="D63">
            <v>187</v>
          </cell>
          <cell r="L63"/>
        </row>
        <row r="64">
          <cell r="D64">
            <v>2</v>
          </cell>
          <cell r="L64">
            <v>10360</v>
          </cell>
        </row>
        <row r="65">
          <cell r="D65">
            <v>237144</v>
          </cell>
          <cell r="L65"/>
        </row>
        <row r="68">
          <cell r="D68">
            <v>0</v>
          </cell>
        </row>
        <row r="69">
          <cell r="D69"/>
        </row>
        <row r="82">
          <cell r="B82">
            <v>0</v>
          </cell>
          <cell r="C82">
            <v>0</v>
          </cell>
          <cell r="D82">
            <v>0</v>
          </cell>
          <cell r="E82">
            <v>1177.2878787878788</v>
          </cell>
          <cell r="F82">
            <v>0</v>
          </cell>
          <cell r="G82">
            <v>144.5060606060606</v>
          </cell>
          <cell r="H82">
            <v>0</v>
          </cell>
          <cell r="I82">
            <v>7392.4818181818182</v>
          </cell>
          <cell r="J82">
            <v>0</v>
          </cell>
          <cell r="K82"/>
        </row>
        <row r="86">
          <cell r="B86">
            <v>0</v>
          </cell>
          <cell r="C86">
            <v>1072.4753787878788</v>
          </cell>
          <cell r="D86">
            <v>95.023484848484856</v>
          </cell>
          <cell r="E86"/>
          <cell r="F86">
            <v>8.1928030303030308</v>
          </cell>
          <cell r="G86"/>
          <cell r="H86">
            <v>1.5473484848484849</v>
          </cell>
          <cell r="I86"/>
          <cell r="J86">
            <v>4.8863636363636366E-2</v>
          </cell>
          <cell r="K86"/>
        </row>
        <row r="87">
          <cell r="B87">
            <v>0</v>
          </cell>
          <cell r="C87">
            <v>0</v>
          </cell>
          <cell r="D87">
            <v>0</v>
          </cell>
          <cell r="E87"/>
          <cell r="F87">
            <v>0</v>
          </cell>
          <cell r="G87"/>
          <cell r="H87">
            <v>0</v>
          </cell>
          <cell r="I87"/>
          <cell r="J87">
            <v>0</v>
          </cell>
          <cell r="K87"/>
        </row>
        <row r="88">
          <cell r="B88">
            <v>0</v>
          </cell>
          <cell r="C88">
            <v>0.26060606060606062</v>
          </cell>
          <cell r="D88">
            <v>144.24545454545455</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1.2215909090909092</v>
          </cell>
          <cell r="D90">
            <v>168.25378787878788</v>
          </cell>
          <cell r="E90"/>
          <cell r="F90">
            <v>0</v>
          </cell>
          <cell r="G90"/>
          <cell r="H90">
            <v>0</v>
          </cell>
          <cell r="I90"/>
          <cell r="J90">
            <v>0</v>
          </cell>
          <cell r="K90"/>
        </row>
        <row r="91">
          <cell r="B91">
            <v>0</v>
          </cell>
          <cell r="C91">
            <v>7079.4776515151516</v>
          </cell>
          <cell r="D91">
            <v>131.21515151515152</v>
          </cell>
          <cell r="E91"/>
          <cell r="F91">
            <v>11.613257575757576</v>
          </cell>
          <cell r="G91"/>
          <cell r="H91">
            <v>0.70037878787878793</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23.177651515151513</v>
          </cell>
          <cell r="C99">
            <v>7.5087121212121213</v>
          </cell>
          <cell r="D99">
            <v>11.645833333333334</v>
          </cell>
          <cell r="E99">
            <v>371.7056818181818</v>
          </cell>
          <cell r="F99">
            <v>1116.2571969696969</v>
          </cell>
          <cell r="G99">
            <v>885.8325757575758</v>
          </cell>
          <cell r="H99">
            <v>1015.7609848484849</v>
          </cell>
          <cell r="I99">
            <v>1427.4208333333333</v>
          </cell>
          <cell r="J99">
            <v>1270.8291666666667</v>
          </cell>
          <cell r="K99">
            <v>2243.7693181818181</v>
          </cell>
        </row>
      </sheetData>
      <sheetData sheetId="10">
        <row r="12">
          <cell r="B12">
            <v>0</v>
          </cell>
          <cell r="C12">
            <v>0</v>
          </cell>
          <cell r="D12">
            <v>0</v>
          </cell>
          <cell r="E12">
            <v>1489</v>
          </cell>
          <cell r="F12">
            <v>0</v>
          </cell>
          <cell r="G12">
            <v>0</v>
          </cell>
          <cell r="H12">
            <v>0</v>
          </cell>
          <cell r="I12">
            <v>6938</v>
          </cell>
          <cell r="J12">
            <v>0</v>
          </cell>
        </row>
        <row r="13">
          <cell r="B13">
            <v>0</v>
          </cell>
          <cell r="C13">
            <v>0</v>
          </cell>
          <cell r="D13">
            <v>0</v>
          </cell>
          <cell r="E13">
            <v>23564</v>
          </cell>
          <cell r="F13">
            <v>0</v>
          </cell>
          <cell r="G13">
            <v>0</v>
          </cell>
          <cell r="H13">
            <v>0</v>
          </cell>
          <cell r="I13">
            <v>288210</v>
          </cell>
          <cell r="J13">
            <v>0</v>
          </cell>
        </row>
        <row r="17">
          <cell r="B17">
            <v>0</v>
          </cell>
          <cell r="C17">
            <v>613</v>
          </cell>
          <cell r="D17">
            <v>452</v>
          </cell>
          <cell r="F17">
            <v>346</v>
          </cell>
          <cell r="H17">
            <v>55</v>
          </cell>
          <cell r="J17">
            <v>23</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5118</v>
          </cell>
          <cell r="D22">
            <v>1248</v>
          </cell>
          <cell r="F22">
            <v>572</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21048</v>
          </cell>
          <cell r="D30">
            <v>2358</v>
          </cell>
          <cell r="F30">
            <v>130</v>
          </cell>
          <cell r="H30">
            <v>27</v>
          </cell>
          <cell r="J30">
            <v>1</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285036</v>
          </cell>
          <cell r="D35">
            <v>2925</v>
          </cell>
          <cell r="F35">
            <v>216</v>
          </cell>
          <cell r="H35">
            <v>33</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2</v>
          </cell>
          <cell r="E43">
            <v>49</v>
          </cell>
          <cell r="F43">
            <v>1051</v>
          </cell>
          <cell r="G43">
            <v>890</v>
          </cell>
          <cell r="H43">
            <v>655</v>
          </cell>
          <cell r="I43">
            <v>2952</v>
          </cell>
          <cell r="J43">
            <v>1316</v>
          </cell>
          <cell r="K43">
            <v>1274</v>
          </cell>
          <cell r="L43">
            <v>238</v>
          </cell>
        </row>
        <row r="44">
          <cell r="B44">
            <v>0</v>
          </cell>
          <cell r="C44">
            <v>0</v>
          </cell>
          <cell r="D44">
            <v>7</v>
          </cell>
          <cell r="E44">
            <v>293</v>
          </cell>
          <cell r="F44">
            <v>23108</v>
          </cell>
          <cell r="G44">
            <v>60663</v>
          </cell>
          <cell r="H44">
            <v>40227</v>
          </cell>
          <cell r="I44">
            <v>73705</v>
          </cell>
          <cell r="J44">
            <v>56520</v>
          </cell>
          <cell r="K44">
            <v>46715</v>
          </cell>
          <cell r="L44">
            <v>10536</v>
          </cell>
        </row>
        <row r="49">
          <cell r="E49">
            <v>0</v>
          </cell>
          <cell r="G49">
            <v>0</v>
          </cell>
          <cell r="I49">
            <v>18</v>
          </cell>
          <cell r="K49">
            <v>2</v>
          </cell>
        </row>
        <row r="50">
          <cell r="E50">
            <v>4</v>
          </cell>
          <cell r="G50">
            <v>2</v>
          </cell>
          <cell r="I50">
            <v>29</v>
          </cell>
          <cell r="K50">
            <v>11</v>
          </cell>
        </row>
        <row r="51">
          <cell r="E51">
            <v>49</v>
          </cell>
          <cell r="G51">
            <v>44</v>
          </cell>
          <cell r="I51">
            <v>243</v>
          </cell>
          <cell r="K51">
            <v>220</v>
          </cell>
        </row>
        <row r="52">
          <cell r="E52">
            <v>0</v>
          </cell>
          <cell r="G52">
            <v>0</v>
          </cell>
          <cell r="I52">
            <v>51</v>
          </cell>
          <cell r="K52">
            <v>38</v>
          </cell>
        </row>
        <row r="53">
          <cell r="E53">
            <v>3</v>
          </cell>
          <cell r="G53">
            <v>0</v>
          </cell>
          <cell r="I53">
            <v>76</v>
          </cell>
          <cell r="K53">
            <v>2</v>
          </cell>
        </row>
        <row r="54">
          <cell r="E54">
            <v>45</v>
          </cell>
          <cell r="G54">
            <v>2</v>
          </cell>
          <cell r="I54">
            <v>1021</v>
          </cell>
          <cell r="K54">
            <v>130</v>
          </cell>
        </row>
        <row r="55">
          <cell r="E55">
            <v>0</v>
          </cell>
          <cell r="G55">
            <v>0</v>
          </cell>
          <cell r="I55">
            <v>2</v>
          </cell>
          <cell r="K55">
            <v>1</v>
          </cell>
        </row>
        <row r="56">
          <cell r="E56">
            <v>0</v>
          </cell>
          <cell r="G56">
            <v>0</v>
          </cell>
          <cell r="I56">
            <v>6</v>
          </cell>
          <cell r="K56">
            <v>2</v>
          </cell>
        </row>
        <row r="57">
          <cell r="G57">
            <v>288</v>
          </cell>
        </row>
        <row r="58">
          <cell r="G58">
            <v>4</v>
          </cell>
        </row>
        <row r="60">
          <cell r="D60">
            <v>327</v>
          </cell>
          <cell r="L60">
            <v>6183</v>
          </cell>
        </row>
        <row r="61">
          <cell r="D61">
            <v>55</v>
          </cell>
          <cell r="L61">
            <v>72972</v>
          </cell>
        </row>
        <row r="62">
          <cell r="D62">
            <v>40</v>
          </cell>
          <cell r="L62">
            <v>86</v>
          </cell>
        </row>
        <row r="63">
          <cell r="D63">
            <v>199</v>
          </cell>
        </row>
        <row r="64">
          <cell r="D64">
            <v>33</v>
          </cell>
          <cell r="L64">
            <v>2421</v>
          </cell>
        </row>
        <row r="65">
          <cell r="D65">
            <v>149378</v>
          </cell>
        </row>
        <row r="68">
          <cell r="D68">
            <v>0</v>
          </cell>
        </row>
        <row r="82">
          <cell r="B82">
            <v>0</v>
          </cell>
          <cell r="C82">
            <v>0</v>
          </cell>
          <cell r="D82">
            <v>0</v>
          </cell>
          <cell r="E82">
            <v>426.42806818181811</v>
          </cell>
          <cell r="F82">
            <v>0</v>
          </cell>
          <cell r="G82">
            <v>0</v>
          </cell>
          <cell r="H82">
            <v>0</v>
          </cell>
          <cell r="I82">
            <v>5215.6184659090914</v>
          </cell>
          <cell r="J82">
            <v>0</v>
          </cell>
        </row>
        <row r="86">
          <cell r="B86">
            <v>0</v>
          </cell>
          <cell r="C86">
            <v>380.89704545454543</v>
          </cell>
          <cell r="D86">
            <v>42.671761363636364</v>
          </cell>
          <cell r="F86">
            <v>2.3525568181818182</v>
          </cell>
          <cell r="H86">
            <v>0.48860795454545453</v>
          </cell>
          <cell r="J86">
            <v>1.8096590909090909E-2</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5158.1798863636368</v>
          </cell>
          <cell r="D91">
            <v>52.932528409090907</v>
          </cell>
          <cell r="F91">
            <v>3.9088636363636362</v>
          </cell>
          <cell r="H91">
            <v>0.59718749999999998</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0.12667613636363637</v>
          </cell>
          <cell r="E99">
            <v>5.3023011363636359</v>
          </cell>
          <cell r="F99">
            <v>418.17602272727271</v>
          </cell>
          <cell r="G99">
            <v>1097.7934943181817</v>
          </cell>
          <cell r="H99">
            <v>727.9715625</v>
          </cell>
          <cell r="I99">
            <v>1333.8092329545455</v>
          </cell>
          <cell r="J99">
            <v>1022.8193181818182</v>
          </cell>
          <cell r="K99">
            <v>845.38224431818185</v>
          </cell>
        </row>
      </sheetData>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WNG"/>
      <sheetName val="NSP"/>
      <sheetName val="SCVNG"/>
      <sheetName val="SWL&amp;P"/>
      <sheetName val="WEPCO"/>
      <sheetName val="WI Gas"/>
      <sheetName val="WPSC"/>
      <sheetName val="Viroqua"/>
      <sheetName val="Ferrell"/>
      <sheetName val="Tru-Gas"/>
      <sheetName val="Totals"/>
    </sheetNames>
    <sheetDataSet>
      <sheetData sheetId="0">
        <row r="12">
          <cell r="B12">
            <v>0</v>
          </cell>
          <cell r="C12">
            <v>0</v>
          </cell>
          <cell r="D12">
            <v>0</v>
          </cell>
          <cell r="E12">
            <v>1440.91</v>
          </cell>
          <cell r="F12">
            <v>0</v>
          </cell>
          <cell r="G12">
            <v>0</v>
          </cell>
          <cell r="H12">
            <v>0</v>
          </cell>
          <cell r="I12">
            <v>3357.68</v>
          </cell>
          <cell r="J12">
            <v>0</v>
          </cell>
        </row>
        <row r="13">
          <cell r="B13">
            <v>0</v>
          </cell>
          <cell r="C13">
            <v>0</v>
          </cell>
          <cell r="D13">
            <v>0</v>
          </cell>
          <cell r="E13">
            <v>26598</v>
          </cell>
          <cell r="F13">
            <v>0</v>
          </cell>
          <cell r="G13">
            <v>0</v>
          </cell>
          <cell r="H13">
            <v>0</v>
          </cell>
          <cell r="I13">
            <v>148315</v>
          </cell>
          <cell r="J13">
            <v>0</v>
          </cell>
        </row>
        <row r="17">
          <cell r="B17">
            <v>0</v>
          </cell>
          <cell r="C17">
            <v>563.64</v>
          </cell>
          <cell r="D17">
            <v>429.59</v>
          </cell>
          <cell r="F17">
            <v>372.94</v>
          </cell>
          <cell r="H17">
            <v>70.430000000000007</v>
          </cell>
          <cell r="J17">
            <v>4.3099999999999996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2049</v>
          </cell>
          <cell r="D22">
            <v>1170.22</v>
          </cell>
          <cell r="F22">
            <v>138.08000000000001</v>
          </cell>
          <cell r="H22">
            <v>0.38</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24627</v>
          </cell>
          <cell r="D30">
            <v>1895</v>
          </cell>
          <cell r="F30">
            <v>58</v>
          </cell>
          <cell r="H30">
            <v>18</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147167</v>
          </cell>
          <cell r="D35">
            <v>1057</v>
          </cell>
          <cell r="F35">
            <v>87</v>
          </cell>
          <cell r="H35">
            <v>4</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1.6</v>
          </cell>
          <cell r="C43">
            <v>0.3</v>
          </cell>
          <cell r="D43">
            <v>0.28999999999999998</v>
          </cell>
          <cell r="E43">
            <v>91.75</v>
          </cell>
          <cell r="F43">
            <v>698.87</v>
          </cell>
          <cell r="G43">
            <v>433.71</v>
          </cell>
          <cell r="H43">
            <v>530.55999999999995</v>
          </cell>
          <cell r="I43">
            <v>1106.1199999999999</v>
          </cell>
          <cell r="J43">
            <v>742.66</v>
          </cell>
          <cell r="K43">
            <v>1117.8800000000001</v>
          </cell>
          <cell r="L43">
            <v>74.86</v>
          </cell>
        </row>
        <row r="44">
          <cell r="B44">
            <v>380</v>
          </cell>
          <cell r="C44">
            <v>5</v>
          </cell>
          <cell r="D44">
            <v>17</v>
          </cell>
          <cell r="E44">
            <v>664</v>
          </cell>
          <cell r="F44">
            <v>13096</v>
          </cell>
          <cell r="G44">
            <v>24315</v>
          </cell>
          <cell r="H44">
            <v>31424</v>
          </cell>
          <cell r="I44">
            <v>41027</v>
          </cell>
          <cell r="J44">
            <v>32946</v>
          </cell>
          <cell r="K44">
            <v>30355</v>
          </cell>
          <cell r="L44">
            <v>684</v>
          </cell>
        </row>
        <row r="49">
          <cell r="E49">
            <v>1</v>
          </cell>
          <cell r="G49">
            <v>0</v>
          </cell>
          <cell r="I49">
            <v>5</v>
          </cell>
          <cell r="K49">
            <v>0</v>
          </cell>
        </row>
        <row r="50">
          <cell r="E50">
            <v>2</v>
          </cell>
          <cell r="G50">
            <v>0</v>
          </cell>
          <cell r="I50">
            <v>11</v>
          </cell>
          <cell r="K50">
            <v>8</v>
          </cell>
        </row>
        <row r="51">
          <cell r="E51">
            <v>26</v>
          </cell>
          <cell r="G51">
            <v>26</v>
          </cell>
          <cell r="I51">
            <v>83</v>
          </cell>
          <cell r="K51">
            <v>80</v>
          </cell>
        </row>
        <row r="52">
          <cell r="E52">
            <v>5</v>
          </cell>
          <cell r="G52">
            <v>5</v>
          </cell>
          <cell r="I52">
            <v>56</v>
          </cell>
          <cell r="K52">
            <v>44</v>
          </cell>
        </row>
        <row r="53">
          <cell r="E53">
            <v>7</v>
          </cell>
          <cell r="G53">
            <v>2</v>
          </cell>
          <cell r="I53">
            <v>9</v>
          </cell>
          <cell r="K53">
            <v>1</v>
          </cell>
        </row>
        <row r="54">
          <cell r="E54">
            <v>50</v>
          </cell>
          <cell r="G54">
            <v>3</v>
          </cell>
          <cell r="I54">
            <v>1559</v>
          </cell>
          <cell r="K54">
            <v>14</v>
          </cell>
        </row>
        <row r="55">
          <cell r="E55">
            <v>13</v>
          </cell>
          <cell r="G55">
            <v>4</v>
          </cell>
          <cell r="I55">
            <v>58</v>
          </cell>
          <cell r="K55">
            <v>2</v>
          </cell>
        </row>
        <row r="56">
          <cell r="E56">
            <v>3</v>
          </cell>
          <cell r="G56">
            <v>2</v>
          </cell>
          <cell r="I56">
            <v>2</v>
          </cell>
          <cell r="K56">
            <v>0</v>
          </cell>
        </row>
        <row r="57">
          <cell r="G57">
            <v>358</v>
          </cell>
        </row>
        <row r="60">
          <cell r="D60">
            <v>116</v>
          </cell>
          <cell r="L60">
            <v>2819</v>
          </cell>
        </row>
        <row r="61">
          <cell r="D61">
            <v>30</v>
          </cell>
          <cell r="L61">
            <v>63277</v>
          </cell>
        </row>
        <row r="62">
          <cell r="D62">
            <v>15</v>
          </cell>
          <cell r="L62">
            <v>102</v>
          </cell>
        </row>
        <row r="63">
          <cell r="D63">
            <v>64</v>
          </cell>
        </row>
        <row r="64">
          <cell r="D64">
            <v>7</v>
          </cell>
          <cell r="L64">
            <v>8833</v>
          </cell>
        </row>
        <row r="65">
          <cell r="D65">
            <v>92112</v>
          </cell>
        </row>
        <row r="68">
          <cell r="D68">
            <v>0</v>
          </cell>
        </row>
        <row r="82">
          <cell r="B82">
            <v>0</v>
          </cell>
          <cell r="C82">
            <v>0</v>
          </cell>
          <cell r="D82">
            <v>0</v>
          </cell>
          <cell r="E82">
            <v>478.41137500000002</v>
          </cell>
          <cell r="F82">
            <v>0</v>
          </cell>
          <cell r="G82">
            <v>0</v>
          </cell>
          <cell r="H82">
            <v>0</v>
          </cell>
          <cell r="I82">
            <v>2667.7037026515154</v>
          </cell>
          <cell r="J82">
            <v>0</v>
          </cell>
        </row>
        <row r="86">
          <cell r="B86">
            <v>0</v>
          </cell>
          <cell r="C86">
            <v>442.95950568181814</v>
          </cell>
          <cell r="D86">
            <v>34.084876893939395</v>
          </cell>
          <cell r="F86">
            <v>1.0432310606060606</v>
          </cell>
          <cell r="H86">
            <v>0.32376136363636365</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2647.054922348485</v>
          </cell>
          <cell r="D91">
            <v>19.011986742424241</v>
          </cell>
          <cell r="F91">
            <v>1.5648465909090907</v>
          </cell>
          <cell r="H91">
            <v>7.194696969696969E-2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6.8349621212121212</v>
          </cell>
          <cell r="C99">
            <v>8.9933712121212123E-2</v>
          </cell>
          <cell r="D99">
            <v>0.30577462121212123</v>
          </cell>
          <cell r="E99">
            <v>11.94319696969697</v>
          </cell>
          <cell r="F99">
            <v>235.55437878787876</v>
          </cell>
          <cell r="G99">
            <v>437.34764204545451</v>
          </cell>
          <cell r="H99">
            <v>565.21539393939395</v>
          </cell>
          <cell r="I99">
            <v>737.94208143939397</v>
          </cell>
          <cell r="J99">
            <v>592.59121590909092</v>
          </cell>
          <cell r="K99">
            <v>545.98756628787885</v>
          </cell>
        </row>
      </sheetData>
      <sheetData sheetId="1">
        <row r="12">
          <cell r="B12">
            <v>0</v>
          </cell>
          <cell r="C12">
            <v>0</v>
          </cell>
          <cell r="D12">
            <v>0</v>
          </cell>
          <cell r="E12">
            <v>12</v>
          </cell>
          <cell r="F12">
            <v>0</v>
          </cell>
          <cell r="G12">
            <v>0</v>
          </cell>
          <cell r="H12">
            <v>0</v>
          </cell>
          <cell r="I12">
            <v>286</v>
          </cell>
          <cell r="J12">
            <v>0</v>
          </cell>
          <cell r="K12"/>
        </row>
        <row r="13">
          <cell r="B13">
            <v>0</v>
          </cell>
          <cell r="C13">
            <v>0</v>
          </cell>
          <cell r="D13">
            <v>0</v>
          </cell>
          <cell r="E13">
            <v>284</v>
          </cell>
          <cell r="F13">
            <v>0</v>
          </cell>
          <cell r="G13">
            <v>0</v>
          </cell>
          <cell r="H13">
            <v>0</v>
          </cell>
          <cell r="I13">
            <v>5264</v>
          </cell>
          <cell r="J13">
            <v>0</v>
          </cell>
          <cell r="K13"/>
        </row>
        <row r="17">
          <cell r="B17">
            <v>0</v>
          </cell>
          <cell r="C17">
            <v>6</v>
          </cell>
          <cell r="D17">
            <v>5</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205</v>
          </cell>
          <cell r="D22">
            <v>80</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284</v>
          </cell>
          <cell r="D30">
            <v>0</v>
          </cell>
          <cell r="E30"/>
          <cell r="F30">
            <v>0</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5219</v>
          </cell>
          <cell r="D35">
            <v>40</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12</v>
          </cell>
          <cell r="G43">
            <v>2</v>
          </cell>
          <cell r="H43">
            <v>17</v>
          </cell>
          <cell r="I43">
            <v>96</v>
          </cell>
          <cell r="J43">
            <v>102</v>
          </cell>
          <cell r="K43">
            <v>56</v>
          </cell>
          <cell r="M43">
            <v>296</v>
          </cell>
        </row>
        <row r="44">
          <cell r="B44">
            <v>0</v>
          </cell>
          <cell r="C44">
            <v>0</v>
          </cell>
          <cell r="D44">
            <v>0</v>
          </cell>
          <cell r="E44">
            <v>0</v>
          </cell>
          <cell r="F44">
            <v>333</v>
          </cell>
          <cell r="G44">
            <v>345</v>
          </cell>
          <cell r="H44">
            <v>415</v>
          </cell>
          <cell r="I44">
            <v>106</v>
          </cell>
          <cell r="J44">
            <v>1727</v>
          </cell>
          <cell r="K44">
            <v>1558</v>
          </cell>
          <cell r="M44">
            <v>4588</v>
          </cell>
        </row>
        <row r="49">
          <cell r="E49">
            <v>0</v>
          </cell>
          <cell r="F49"/>
          <cell r="G49">
            <v>0</v>
          </cell>
          <cell r="H49"/>
          <cell r="I49">
            <v>1</v>
          </cell>
          <cell r="J49"/>
          <cell r="K49">
            <v>0</v>
          </cell>
          <cell r="L49"/>
        </row>
        <row r="50">
          <cell r="E50">
            <v>0</v>
          </cell>
          <cell r="F50"/>
          <cell r="G50">
            <v>0</v>
          </cell>
          <cell r="H50"/>
          <cell r="I50">
            <v>0</v>
          </cell>
          <cell r="J50"/>
          <cell r="K50">
            <v>0</v>
          </cell>
          <cell r="L50"/>
        </row>
        <row r="51">
          <cell r="E51">
            <v>2</v>
          </cell>
          <cell r="F51"/>
          <cell r="G51">
            <v>2</v>
          </cell>
          <cell r="H51"/>
          <cell r="I51">
            <v>7</v>
          </cell>
          <cell r="J51"/>
          <cell r="K51">
            <v>7</v>
          </cell>
          <cell r="L51"/>
        </row>
        <row r="52">
          <cell r="E52">
            <v>0</v>
          </cell>
          <cell r="F52"/>
          <cell r="G52">
            <v>0</v>
          </cell>
          <cell r="H52"/>
          <cell r="I52">
            <v>0</v>
          </cell>
          <cell r="J52"/>
          <cell r="K52">
            <v>0</v>
          </cell>
          <cell r="L52"/>
        </row>
        <row r="53">
          <cell r="E53">
            <v>0</v>
          </cell>
          <cell r="F53"/>
          <cell r="G53">
            <v>0</v>
          </cell>
          <cell r="H53"/>
          <cell r="I53">
            <v>0</v>
          </cell>
          <cell r="J53"/>
          <cell r="K53">
            <v>0</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9</v>
          </cell>
          <cell r="L60">
            <v>93</v>
          </cell>
        </row>
        <row r="61">
          <cell r="D61">
            <v>3</v>
          </cell>
          <cell r="L61">
            <v>1619</v>
          </cell>
        </row>
        <row r="62">
          <cell r="D62">
            <v>1</v>
          </cell>
          <cell r="L62">
            <v>1</v>
          </cell>
        </row>
        <row r="63">
          <cell r="D63">
            <v>5</v>
          </cell>
          <cell r="L63"/>
        </row>
        <row r="64">
          <cell r="D64">
            <v>0</v>
          </cell>
          <cell r="L64">
            <v>16</v>
          </cell>
        </row>
        <row r="65">
          <cell r="D65">
            <v>2061</v>
          </cell>
          <cell r="L65"/>
        </row>
        <row r="68">
          <cell r="D68">
            <v>0</v>
          </cell>
        </row>
        <row r="69">
          <cell r="D69"/>
        </row>
        <row r="82">
          <cell r="B82">
            <v>0</v>
          </cell>
          <cell r="C82">
            <v>0</v>
          </cell>
          <cell r="D82">
            <v>0</v>
          </cell>
          <cell r="E82">
            <v>5.3787878787878789</v>
          </cell>
          <cell r="F82">
            <v>0</v>
          </cell>
          <cell r="G82">
            <v>0</v>
          </cell>
          <cell r="H82">
            <v>0</v>
          </cell>
          <cell r="I82">
            <v>99.696969696969703</v>
          </cell>
          <cell r="J82">
            <v>0</v>
          </cell>
          <cell r="K82"/>
        </row>
        <row r="86">
          <cell r="B86">
            <v>0</v>
          </cell>
          <cell r="C86">
            <v>5.3787878787878789</v>
          </cell>
          <cell r="D86">
            <v>0</v>
          </cell>
          <cell r="E86"/>
          <cell r="F86">
            <v>0</v>
          </cell>
          <cell r="G86"/>
          <cell r="H86">
            <v>0</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98.844696969696969</v>
          </cell>
          <cell r="D91">
            <v>0.75757575757575757</v>
          </cell>
          <cell r="E91"/>
          <cell r="F91">
            <v>9.4696969696969696E-2</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0</v>
          </cell>
          <cell r="D99">
            <v>0</v>
          </cell>
          <cell r="E99">
            <v>0</v>
          </cell>
          <cell r="F99">
            <v>6.3068181818181817</v>
          </cell>
          <cell r="G99">
            <v>6.5340909090909092</v>
          </cell>
          <cell r="H99">
            <v>7.8598484848484844</v>
          </cell>
          <cell r="I99">
            <v>2.0075757575757578</v>
          </cell>
          <cell r="J99">
            <v>32.708333333333336</v>
          </cell>
          <cell r="K99">
            <v>29.507575757575758</v>
          </cell>
        </row>
      </sheetData>
      <sheetData sheetId="2">
        <row r="12">
          <cell r="B12">
            <v>0</v>
          </cell>
          <cell r="C12">
            <v>0</v>
          </cell>
          <cell r="D12">
            <v>0</v>
          </cell>
          <cell r="E12">
            <v>0</v>
          </cell>
          <cell r="F12">
            <v>0</v>
          </cell>
          <cell r="G12">
            <v>0</v>
          </cell>
          <cell r="H12">
            <v>0</v>
          </cell>
          <cell r="I12">
            <v>86</v>
          </cell>
          <cell r="J12">
            <v>0</v>
          </cell>
        </row>
        <row r="13">
          <cell r="B13">
            <v>0</v>
          </cell>
          <cell r="C13">
            <v>0</v>
          </cell>
          <cell r="D13">
            <v>0</v>
          </cell>
          <cell r="E13">
            <v>0</v>
          </cell>
          <cell r="F13">
            <v>0</v>
          </cell>
          <cell r="G13">
            <v>0</v>
          </cell>
          <cell r="H13">
            <v>0</v>
          </cell>
          <cell r="I13">
            <v>1701</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65</v>
          </cell>
          <cell r="D22">
            <v>14</v>
          </cell>
          <cell r="F22">
            <v>7</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1701</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10</v>
          </cell>
          <cell r="L43">
            <v>2</v>
          </cell>
        </row>
        <row r="44">
          <cell r="B44">
            <v>0</v>
          </cell>
          <cell r="C44">
            <v>0</v>
          </cell>
          <cell r="D44">
            <v>0</v>
          </cell>
          <cell r="E44">
            <v>0</v>
          </cell>
          <cell r="F44">
            <v>0</v>
          </cell>
          <cell r="G44">
            <v>0</v>
          </cell>
          <cell r="H44">
            <v>0</v>
          </cell>
          <cell r="I44">
            <v>1187</v>
          </cell>
          <cell r="J44">
            <v>248</v>
          </cell>
          <cell r="K44">
            <v>238</v>
          </cell>
          <cell r="L44">
            <v>28</v>
          </cell>
        </row>
        <row r="49">
          <cell r="E49">
            <v>0</v>
          </cell>
          <cell r="G49">
            <v>0</v>
          </cell>
          <cell r="I49">
            <v>0</v>
          </cell>
          <cell r="K49">
            <v>0</v>
          </cell>
        </row>
        <row r="50">
          <cell r="E50">
            <v>0</v>
          </cell>
          <cell r="G50">
            <v>0</v>
          </cell>
          <cell r="I50">
            <v>1</v>
          </cell>
          <cell r="K50">
            <v>1</v>
          </cell>
        </row>
        <row r="51">
          <cell r="E51">
            <v>0</v>
          </cell>
          <cell r="G51">
            <v>0</v>
          </cell>
          <cell r="I51">
            <v>1</v>
          </cell>
          <cell r="K51">
            <v>1</v>
          </cell>
        </row>
        <row r="52">
          <cell r="E52">
            <v>0</v>
          </cell>
          <cell r="G52">
            <v>0</v>
          </cell>
          <cell r="I52">
            <v>0</v>
          </cell>
          <cell r="K52">
            <v>0</v>
          </cell>
        </row>
        <row r="53">
          <cell r="E53">
            <v>0</v>
          </cell>
          <cell r="G53">
            <v>0</v>
          </cell>
          <cell r="I53">
            <v>8</v>
          </cell>
          <cell r="K53">
            <v>8</v>
          </cell>
        </row>
        <row r="54">
          <cell r="E54">
            <v>0</v>
          </cell>
          <cell r="G54">
            <v>0</v>
          </cell>
          <cell r="I54">
            <v>14</v>
          </cell>
          <cell r="K54">
            <v>14</v>
          </cell>
        </row>
        <row r="55">
          <cell r="E55">
            <v>0</v>
          </cell>
          <cell r="G55">
            <v>0</v>
          </cell>
          <cell r="I55">
            <v>0</v>
          </cell>
          <cell r="K55">
            <v>0</v>
          </cell>
        </row>
        <row r="56">
          <cell r="E56">
            <v>0</v>
          </cell>
          <cell r="G56">
            <v>0</v>
          </cell>
          <cell r="I56">
            <v>0</v>
          </cell>
          <cell r="K56">
            <v>0</v>
          </cell>
        </row>
        <row r="57">
          <cell r="G57">
            <v>0</v>
          </cell>
        </row>
        <row r="60">
          <cell r="D60">
            <v>1</v>
          </cell>
          <cell r="L60">
            <v>33</v>
          </cell>
        </row>
        <row r="61">
          <cell r="D61">
            <v>0</v>
          </cell>
          <cell r="L61">
            <v>286</v>
          </cell>
        </row>
        <row r="62">
          <cell r="D62">
            <v>1</v>
          </cell>
          <cell r="L62">
            <v>0</v>
          </cell>
        </row>
        <row r="63">
          <cell r="D63">
            <v>0</v>
          </cell>
        </row>
        <row r="64">
          <cell r="D64">
            <v>0</v>
          </cell>
          <cell r="L64">
            <v>1</v>
          </cell>
        </row>
        <row r="65">
          <cell r="D65">
            <v>818</v>
          </cell>
        </row>
        <row r="68">
          <cell r="D68">
            <v>0</v>
          </cell>
        </row>
        <row r="82">
          <cell r="B82">
            <v>0</v>
          </cell>
          <cell r="C82">
            <v>0</v>
          </cell>
          <cell r="D82">
            <v>0</v>
          </cell>
          <cell r="E82">
            <v>0</v>
          </cell>
          <cell r="F82">
            <v>0</v>
          </cell>
          <cell r="G82">
            <v>0</v>
          </cell>
          <cell r="H82">
            <v>0</v>
          </cell>
          <cell r="I82">
            <v>65.076136363636365</v>
          </cell>
          <cell r="J82">
            <v>0</v>
          </cell>
        </row>
        <row r="86">
          <cell r="B86">
            <v>0</v>
          </cell>
          <cell r="C86">
            <v>0</v>
          </cell>
          <cell r="D86">
            <v>0</v>
          </cell>
          <cell r="F86">
            <v>0</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65.076136363636365</v>
          </cell>
          <cell r="D91">
            <v>0</v>
          </cell>
          <cell r="F91">
            <v>0</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0</v>
          </cell>
          <cell r="G99">
            <v>0</v>
          </cell>
          <cell r="H99">
            <v>0</v>
          </cell>
          <cell r="I99">
            <v>45.411742424242426</v>
          </cell>
          <cell r="J99">
            <v>9.4878787878787882</v>
          </cell>
          <cell r="K99">
            <v>9.1053030303030305</v>
          </cell>
        </row>
      </sheetData>
      <sheetData sheetId="3">
        <row r="12">
          <cell r="B12">
            <v>0</v>
          </cell>
          <cell r="C12">
            <v>0</v>
          </cell>
          <cell r="D12">
            <v>0</v>
          </cell>
          <cell r="E12">
            <v>977</v>
          </cell>
          <cell r="F12">
            <v>0</v>
          </cell>
          <cell r="G12">
            <v>0</v>
          </cell>
          <cell r="H12">
            <v>0</v>
          </cell>
          <cell r="I12">
            <v>2013</v>
          </cell>
          <cell r="J12">
            <v>0</v>
          </cell>
          <cell r="K12"/>
        </row>
        <row r="13">
          <cell r="B13">
            <v>0</v>
          </cell>
          <cell r="C13">
            <v>0</v>
          </cell>
          <cell r="D13">
            <v>0</v>
          </cell>
          <cell r="E13">
            <v>32104</v>
          </cell>
          <cell r="F13">
            <v>0</v>
          </cell>
          <cell r="G13">
            <v>0</v>
          </cell>
          <cell r="H13">
            <v>0</v>
          </cell>
          <cell r="I13">
            <v>95708</v>
          </cell>
          <cell r="J13">
            <v>0</v>
          </cell>
          <cell r="K13"/>
        </row>
        <row r="17">
          <cell r="B17">
            <v>0</v>
          </cell>
          <cell r="C17">
            <v>422</v>
          </cell>
          <cell r="D17">
            <v>280</v>
          </cell>
          <cell r="E17"/>
          <cell r="F17">
            <v>210</v>
          </cell>
          <cell r="G17"/>
          <cell r="H17">
            <v>62</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1129</v>
          </cell>
          <cell r="D22">
            <v>775</v>
          </cell>
          <cell r="E22"/>
          <cell r="F22">
            <v>109</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24633</v>
          </cell>
          <cell r="D30">
            <v>7319</v>
          </cell>
          <cell r="E30"/>
          <cell r="F30">
            <v>130</v>
          </cell>
          <cell r="G30"/>
          <cell r="H30">
            <v>20</v>
          </cell>
          <cell r="I30"/>
          <cell r="J30">
            <v>2</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94454</v>
          </cell>
          <cell r="D35">
            <v>1207</v>
          </cell>
          <cell r="E35"/>
          <cell r="F35">
            <v>47</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6</v>
          </cell>
          <cell r="E43">
            <v>69</v>
          </cell>
          <cell r="F43">
            <v>492</v>
          </cell>
          <cell r="G43">
            <v>433</v>
          </cell>
          <cell r="H43">
            <v>398</v>
          </cell>
          <cell r="I43">
            <v>455</v>
          </cell>
          <cell r="J43">
            <v>449</v>
          </cell>
          <cell r="K43">
            <v>647</v>
          </cell>
          <cell r="L43">
            <v>41</v>
          </cell>
        </row>
        <row r="44">
          <cell r="B44">
            <v>0</v>
          </cell>
          <cell r="C44">
            <v>909</v>
          </cell>
          <cell r="D44">
            <v>208</v>
          </cell>
          <cell r="E44">
            <v>2323</v>
          </cell>
          <cell r="F44">
            <v>10928</v>
          </cell>
          <cell r="G44">
            <v>24867</v>
          </cell>
          <cell r="H44">
            <v>23615</v>
          </cell>
          <cell r="I44">
            <v>21393</v>
          </cell>
          <cell r="J44">
            <v>21678</v>
          </cell>
          <cell r="K44">
            <v>20222</v>
          </cell>
          <cell r="L44">
            <v>1669</v>
          </cell>
        </row>
        <row r="49">
          <cell r="E49">
            <v>3</v>
          </cell>
          <cell r="F49"/>
          <cell r="G49">
            <v>0</v>
          </cell>
          <cell r="H49"/>
          <cell r="I49">
            <v>2</v>
          </cell>
          <cell r="J49"/>
          <cell r="K49">
            <v>0</v>
          </cell>
          <cell r="L49"/>
        </row>
        <row r="50">
          <cell r="E50">
            <v>0</v>
          </cell>
          <cell r="F50"/>
          <cell r="G50">
            <v>0</v>
          </cell>
          <cell r="H50"/>
          <cell r="I50">
            <v>0</v>
          </cell>
          <cell r="J50"/>
          <cell r="K50">
            <v>0</v>
          </cell>
          <cell r="L50"/>
        </row>
        <row r="51">
          <cell r="E51">
            <v>19</v>
          </cell>
          <cell r="F51"/>
          <cell r="G51">
            <v>19</v>
          </cell>
          <cell r="H51"/>
          <cell r="I51">
            <v>62</v>
          </cell>
          <cell r="J51"/>
          <cell r="K51">
            <v>49</v>
          </cell>
          <cell r="L51"/>
        </row>
        <row r="52">
          <cell r="E52">
            <v>0</v>
          </cell>
          <cell r="F52"/>
          <cell r="G52">
            <v>0</v>
          </cell>
          <cell r="H52"/>
          <cell r="I52">
            <v>0</v>
          </cell>
          <cell r="J52"/>
          <cell r="K52">
            <v>0</v>
          </cell>
          <cell r="L52"/>
        </row>
        <row r="53">
          <cell r="E53">
            <v>3</v>
          </cell>
          <cell r="F53"/>
          <cell r="G53">
            <v>0</v>
          </cell>
          <cell r="H53"/>
          <cell r="I53">
            <v>3</v>
          </cell>
          <cell r="J53"/>
          <cell r="K53">
            <v>0</v>
          </cell>
          <cell r="L53"/>
        </row>
        <row r="54">
          <cell r="E54">
            <v>21</v>
          </cell>
          <cell r="F54"/>
          <cell r="G54">
            <v>0</v>
          </cell>
          <cell r="H54"/>
          <cell r="I54">
            <v>272</v>
          </cell>
          <cell r="J54"/>
          <cell r="K54">
            <v>0</v>
          </cell>
          <cell r="L54"/>
        </row>
        <row r="55">
          <cell r="E55">
            <v>0</v>
          </cell>
          <cell r="F55"/>
          <cell r="G55">
            <v>0</v>
          </cell>
          <cell r="H55"/>
          <cell r="I55">
            <v>0</v>
          </cell>
          <cell r="J55"/>
          <cell r="K55">
            <v>0</v>
          </cell>
          <cell r="L55"/>
        </row>
        <row r="56">
          <cell r="E56">
            <v>1</v>
          </cell>
          <cell r="F56"/>
          <cell r="G56">
            <v>0</v>
          </cell>
          <cell r="H56"/>
          <cell r="I56">
            <v>6</v>
          </cell>
          <cell r="J56"/>
          <cell r="K56">
            <v>1</v>
          </cell>
          <cell r="L56"/>
        </row>
        <row r="57">
          <cell r="G57">
            <v>163</v>
          </cell>
          <cell r="H57"/>
          <cell r="I57"/>
          <cell r="J57"/>
          <cell r="K57"/>
          <cell r="L57"/>
        </row>
        <row r="60">
          <cell r="D60">
            <v>86</v>
          </cell>
          <cell r="L60">
            <v>1911</v>
          </cell>
        </row>
        <row r="61">
          <cell r="D61">
            <v>13</v>
          </cell>
          <cell r="L61">
            <v>20757</v>
          </cell>
        </row>
        <row r="62">
          <cell r="D62">
            <v>14</v>
          </cell>
          <cell r="L62">
            <v>132</v>
          </cell>
        </row>
        <row r="63">
          <cell r="D63">
            <v>56</v>
          </cell>
          <cell r="L63"/>
        </row>
        <row r="64">
          <cell r="D64">
            <v>3</v>
          </cell>
          <cell r="L64">
            <v>640</v>
          </cell>
        </row>
        <row r="65">
          <cell r="D65">
            <v>91488</v>
          </cell>
          <cell r="L65"/>
        </row>
        <row r="68">
          <cell r="D68">
            <v>0</v>
          </cell>
        </row>
        <row r="69">
          <cell r="D69"/>
        </row>
        <row r="82">
          <cell r="B82">
            <v>0</v>
          </cell>
          <cell r="C82">
            <v>0</v>
          </cell>
          <cell r="D82">
            <v>0</v>
          </cell>
          <cell r="E82">
            <v>608.030303030303</v>
          </cell>
          <cell r="F82">
            <v>0</v>
          </cell>
          <cell r="G82">
            <v>0</v>
          </cell>
          <cell r="H82">
            <v>0</v>
          </cell>
          <cell r="I82">
            <v>1812.6515151515152</v>
          </cell>
          <cell r="J82">
            <v>0</v>
          </cell>
          <cell r="K82"/>
        </row>
        <row r="86">
          <cell r="B86">
            <v>0</v>
          </cell>
          <cell r="C86">
            <v>466.53409090909093</v>
          </cell>
          <cell r="D86">
            <v>138.61742424242425</v>
          </cell>
          <cell r="E86"/>
          <cell r="F86">
            <v>2.4621212121212119</v>
          </cell>
          <cell r="G86"/>
          <cell r="H86">
            <v>0.37878787878787878</v>
          </cell>
          <cell r="I86"/>
          <cell r="J86">
            <v>3.787878787878788E-2</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1788.9015151515152</v>
          </cell>
          <cell r="D91">
            <v>22.859848484848484</v>
          </cell>
          <cell r="E91"/>
          <cell r="F91">
            <v>0.89015151515151514</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17.21590909090909</v>
          </cell>
          <cell r="D99">
            <v>3.9393939393939394</v>
          </cell>
          <cell r="E99">
            <v>43.996212121212125</v>
          </cell>
          <cell r="F99">
            <v>206.96969696969697</v>
          </cell>
          <cell r="G99">
            <v>470.96590909090907</v>
          </cell>
          <cell r="H99">
            <v>447.25378787878788</v>
          </cell>
          <cell r="I99">
            <v>405.17045454545456</v>
          </cell>
          <cell r="J99">
            <v>410.56818181818181</v>
          </cell>
          <cell r="K99">
            <v>382.99242424242425</v>
          </cell>
        </row>
      </sheetData>
      <sheetData sheetId="4">
        <row r="12">
          <cell r="B12">
            <v>0</v>
          </cell>
          <cell r="C12">
            <v>0</v>
          </cell>
          <cell r="D12">
            <v>0</v>
          </cell>
          <cell r="E12">
            <v>113.18</v>
          </cell>
          <cell r="F12">
            <v>0</v>
          </cell>
          <cell r="G12">
            <v>0</v>
          </cell>
          <cell r="H12">
            <v>0</v>
          </cell>
          <cell r="I12">
            <v>627.87</v>
          </cell>
          <cell r="J12">
            <v>0</v>
          </cell>
        </row>
        <row r="13">
          <cell r="B13">
            <v>0</v>
          </cell>
          <cell r="C13">
            <v>0</v>
          </cell>
          <cell r="D13">
            <v>0</v>
          </cell>
          <cell r="E13">
            <v>1235</v>
          </cell>
          <cell r="F13">
            <v>0</v>
          </cell>
          <cell r="G13">
            <v>0</v>
          </cell>
          <cell r="H13">
            <v>0</v>
          </cell>
          <cell r="I13">
            <v>17066</v>
          </cell>
          <cell r="J13">
            <v>0</v>
          </cell>
        </row>
        <row r="17">
          <cell r="B17">
            <v>0</v>
          </cell>
          <cell r="C17">
            <v>40.47</v>
          </cell>
          <cell r="D17">
            <v>47.7</v>
          </cell>
          <cell r="F17">
            <v>24.96</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453.4</v>
          </cell>
          <cell r="D22">
            <v>161.87</v>
          </cell>
          <cell r="F22">
            <v>12.6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1220</v>
          </cell>
          <cell r="D30">
            <v>11</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16838</v>
          </cell>
          <cell r="D35">
            <v>213</v>
          </cell>
          <cell r="F35">
            <v>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48.12</v>
          </cell>
          <cell r="G43">
            <v>9.89</v>
          </cell>
          <cell r="H43">
            <v>35.9</v>
          </cell>
          <cell r="I43">
            <v>333.95</v>
          </cell>
          <cell r="J43">
            <v>165.65</v>
          </cell>
          <cell r="K43">
            <v>134.06</v>
          </cell>
          <cell r="L43">
            <v>12.95</v>
          </cell>
        </row>
        <row r="44">
          <cell r="B44">
            <v>0</v>
          </cell>
          <cell r="C44">
            <v>0</v>
          </cell>
          <cell r="D44">
            <v>0</v>
          </cell>
          <cell r="E44">
            <v>0</v>
          </cell>
          <cell r="F44">
            <v>1774</v>
          </cell>
          <cell r="G44">
            <v>915</v>
          </cell>
          <cell r="H44">
            <v>1319</v>
          </cell>
          <cell r="I44">
            <v>6256</v>
          </cell>
          <cell r="J44">
            <v>3885</v>
          </cell>
          <cell r="K44">
            <v>3690</v>
          </cell>
          <cell r="L44">
            <v>462</v>
          </cell>
        </row>
        <row r="49">
          <cell r="E49">
            <v>0</v>
          </cell>
          <cell r="G49">
            <v>0</v>
          </cell>
          <cell r="I49">
            <v>0</v>
          </cell>
          <cell r="K49">
            <v>0</v>
          </cell>
        </row>
        <row r="50">
          <cell r="E50">
            <v>1</v>
          </cell>
          <cell r="G50">
            <v>1</v>
          </cell>
          <cell r="I50">
            <v>3</v>
          </cell>
          <cell r="K50">
            <v>3</v>
          </cell>
        </row>
        <row r="51">
          <cell r="E51">
            <v>3</v>
          </cell>
          <cell r="G51">
            <v>3</v>
          </cell>
          <cell r="I51">
            <v>17</v>
          </cell>
          <cell r="K51">
            <v>17</v>
          </cell>
        </row>
        <row r="52">
          <cell r="E52">
            <v>0</v>
          </cell>
          <cell r="G52">
            <v>0</v>
          </cell>
          <cell r="I52">
            <v>3</v>
          </cell>
          <cell r="K52">
            <v>2</v>
          </cell>
        </row>
        <row r="53">
          <cell r="E53">
            <v>1</v>
          </cell>
          <cell r="G53">
            <v>0</v>
          </cell>
          <cell r="I53">
            <v>59</v>
          </cell>
          <cell r="K53">
            <v>0</v>
          </cell>
        </row>
        <row r="54">
          <cell r="E54">
            <v>1</v>
          </cell>
          <cell r="G54">
            <v>0</v>
          </cell>
          <cell r="I54">
            <v>23</v>
          </cell>
          <cell r="K54">
            <v>1</v>
          </cell>
        </row>
        <row r="55">
          <cell r="E55">
            <v>0</v>
          </cell>
          <cell r="G55">
            <v>0</v>
          </cell>
          <cell r="I55">
            <v>0</v>
          </cell>
          <cell r="K55">
            <v>0</v>
          </cell>
        </row>
        <row r="56">
          <cell r="E56">
            <v>0</v>
          </cell>
          <cell r="G56">
            <v>0</v>
          </cell>
          <cell r="I56">
            <v>0</v>
          </cell>
          <cell r="K56">
            <v>0</v>
          </cell>
        </row>
        <row r="57">
          <cell r="G57">
            <v>0</v>
          </cell>
        </row>
        <row r="60">
          <cell r="D60">
            <v>20</v>
          </cell>
          <cell r="L60">
            <v>271</v>
          </cell>
        </row>
        <row r="61">
          <cell r="D61">
            <v>3</v>
          </cell>
          <cell r="L61">
            <v>3417</v>
          </cell>
        </row>
        <row r="62">
          <cell r="D62">
            <v>4</v>
          </cell>
          <cell r="L62">
            <v>3</v>
          </cell>
        </row>
        <row r="63">
          <cell r="D63">
            <v>13</v>
          </cell>
        </row>
        <row r="64">
          <cell r="D64">
            <v>0</v>
          </cell>
          <cell r="L64">
            <v>18</v>
          </cell>
        </row>
        <row r="65">
          <cell r="D65">
            <v>10998</v>
          </cell>
        </row>
        <row r="68">
          <cell r="D68">
            <v>0</v>
          </cell>
        </row>
        <row r="82">
          <cell r="B82">
            <v>0</v>
          </cell>
          <cell r="C82">
            <v>0</v>
          </cell>
          <cell r="D82">
            <v>0</v>
          </cell>
          <cell r="E82">
            <v>33.68181818181818</v>
          </cell>
          <cell r="F82">
            <v>0</v>
          </cell>
          <cell r="G82">
            <v>0</v>
          </cell>
          <cell r="H82">
            <v>0</v>
          </cell>
          <cell r="I82">
            <v>465.43636363636364</v>
          </cell>
          <cell r="J82">
            <v>0</v>
          </cell>
        </row>
        <row r="86">
          <cell r="B86">
            <v>0</v>
          </cell>
          <cell r="C86">
            <v>33.272727272727273</v>
          </cell>
          <cell r="D86">
            <v>0.3</v>
          </cell>
          <cell r="F86">
            <v>0.10909090909090909</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459.21818181818179</v>
          </cell>
          <cell r="D91">
            <v>5.8090909090909095</v>
          </cell>
          <cell r="F91">
            <v>0.40909090909090912</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48.381818181818183</v>
          </cell>
          <cell r="G99">
            <v>24.954545454545453</v>
          </cell>
          <cell r="H99">
            <v>35.972727272727276</v>
          </cell>
          <cell r="I99">
            <v>170.61818181818182</v>
          </cell>
          <cell r="J99">
            <v>105.95454545454545</v>
          </cell>
          <cell r="K99">
            <v>100.63636363636364</v>
          </cell>
        </row>
      </sheetData>
      <sheetData sheetId="5">
        <row r="12">
          <cell r="B12">
            <v>0</v>
          </cell>
          <cell r="C12">
            <v>27.7</v>
          </cell>
          <cell r="D12">
            <v>0</v>
          </cell>
          <cell r="E12">
            <v>372.2</v>
          </cell>
          <cell r="F12">
            <v>0</v>
          </cell>
          <cell r="G12">
            <v>0</v>
          </cell>
          <cell r="H12">
            <v>0</v>
          </cell>
          <cell r="I12">
            <v>1888.5</v>
          </cell>
          <cell r="J12">
            <v>61.1</v>
          </cell>
        </row>
        <row r="13">
          <cell r="B13">
            <v>2</v>
          </cell>
          <cell r="C13">
            <v>356</v>
          </cell>
          <cell r="D13">
            <v>0</v>
          </cell>
          <cell r="E13">
            <v>3602</v>
          </cell>
          <cell r="F13">
            <v>0</v>
          </cell>
          <cell r="G13">
            <v>8</v>
          </cell>
          <cell r="H13">
            <v>0</v>
          </cell>
          <cell r="I13">
            <v>97275</v>
          </cell>
          <cell r="J13">
            <v>2094</v>
          </cell>
        </row>
        <row r="17">
          <cell r="B17">
            <v>4.8</v>
          </cell>
          <cell r="C17">
            <v>159.9</v>
          </cell>
          <cell r="D17">
            <v>130.4</v>
          </cell>
          <cell r="F17">
            <v>85.5</v>
          </cell>
          <cell r="H17">
            <v>17.7</v>
          </cell>
          <cell r="J17">
            <v>1.6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0.7</v>
          </cell>
          <cell r="C22">
            <v>1430.6</v>
          </cell>
          <cell r="D22">
            <v>416.1</v>
          </cell>
          <cell r="F22">
            <v>41</v>
          </cell>
          <cell r="H22">
            <v>0.1</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38.299999999999997</v>
          </cell>
          <cell r="C25">
            <v>16.600000000000001</v>
          </cell>
          <cell r="D25">
            <v>6.4</v>
          </cell>
          <cell r="F25">
            <v>0.3</v>
          </cell>
          <cell r="H25">
            <v>0</v>
          </cell>
          <cell r="J25">
            <v>0</v>
          </cell>
        </row>
        <row r="30">
          <cell r="B30">
            <v>3</v>
          </cell>
          <cell r="C30">
            <v>3717</v>
          </cell>
          <cell r="D30">
            <v>209</v>
          </cell>
          <cell r="F30">
            <v>27</v>
          </cell>
          <cell r="H30">
            <v>4</v>
          </cell>
          <cell r="J30">
            <v>0</v>
          </cell>
        </row>
        <row r="31">
          <cell r="B31">
            <v>0</v>
          </cell>
          <cell r="C31">
            <v>0</v>
          </cell>
          <cell r="D31">
            <v>0</v>
          </cell>
          <cell r="F31">
            <v>0</v>
          </cell>
          <cell r="H31">
            <v>0</v>
          </cell>
          <cell r="J31">
            <v>0</v>
          </cell>
        </row>
        <row r="32">
          <cell r="B32">
            <v>0</v>
          </cell>
          <cell r="C32">
            <v>8</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38</v>
          </cell>
          <cell r="C35">
            <v>95272</v>
          </cell>
          <cell r="D35">
            <v>1872</v>
          </cell>
          <cell r="F35">
            <v>78</v>
          </cell>
          <cell r="H35">
            <v>15</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327</v>
          </cell>
          <cell r="C38">
            <v>1703</v>
          </cell>
          <cell r="D38">
            <v>62</v>
          </cell>
          <cell r="F38">
            <v>2</v>
          </cell>
          <cell r="H38">
            <v>0</v>
          </cell>
          <cell r="J38">
            <v>0</v>
          </cell>
        </row>
        <row r="43">
          <cell r="B43">
            <v>308.10000000000002</v>
          </cell>
          <cell r="C43">
            <v>0.4</v>
          </cell>
          <cell r="D43">
            <v>0</v>
          </cell>
          <cell r="E43">
            <v>5.0999999999999996</v>
          </cell>
          <cell r="F43">
            <v>212.8</v>
          </cell>
          <cell r="G43">
            <v>46.5</v>
          </cell>
          <cell r="H43">
            <v>262.10000000000002</v>
          </cell>
          <cell r="I43">
            <v>694.8</v>
          </cell>
          <cell r="J43">
            <v>453</v>
          </cell>
          <cell r="K43">
            <v>359</v>
          </cell>
          <cell r="L43">
            <v>8.3000000000000007</v>
          </cell>
        </row>
        <row r="44">
          <cell r="B44">
            <v>12592</v>
          </cell>
          <cell r="C44">
            <v>103</v>
          </cell>
          <cell r="D44">
            <v>3</v>
          </cell>
          <cell r="E44">
            <v>20</v>
          </cell>
          <cell r="F44">
            <v>3725</v>
          </cell>
          <cell r="G44">
            <v>3828</v>
          </cell>
          <cell r="H44">
            <v>13032</v>
          </cell>
          <cell r="I44">
            <v>28659</v>
          </cell>
          <cell r="J44">
            <v>18332</v>
          </cell>
          <cell r="K44">
            <v>22398</v>
          </cell>
          <cell r="L44">
            <v>645</v>
          </cell>
        </row>
        <row r="49">
          <cell r="E49">
            <v>0</v>
          </cell>
          <cell r="G49">
            <v>0</v>
          </cell>
          <cell r="I49">
            <v>0</v>
          </cell>
          <cell r="K49">
            <v>0</v>
          </cell>
        </row>
        <row r="50">
          <cell r="E50">
            <v>1</v>
          </cell>
          <cell r="G50">
            <v>1</v>
          </cell>
          <cell r="I50">
            <v>8</v>
          </cell>
          <cell r="K50">
            <v>3</v>
          </cell>
        </row>
        <row r="51">
          <cell r="E51">
            <v>17</v>
          </cell>
          <cell r="G51">
            <v>17</v>
          </cell>
          <cell r="I51">
            <v>67</v>
          </cell>
          <cell r="K51">
            <v>64</v>
          </cell>
        </row>
        <row r="52">
          <cell r="E52">
            <v>2</v>
          </cell>
          <cell r="G52">
            <v>2</v>
          </cell>
          <cell r="I52">
            <v>11</v>
          </cell>
          <cell r="K52">
            <v>6</v>
          </cell>
        </row>
        <row r="53">
          <cell r="E53">
            <v>4</v>
          </cell>
          <cell r="G53">
            <v>0</v>
          </cell>
          <cell r="I53">
            <v>15</v>
          </cell>
          <cell r="K53">
            <v>1</v>
          </cell>
        </row>
        <row r="54">
          <cell r="E54">
            <v>5</v>
          </cell>
          <cell r="G54">
            <v>2</v>
          </cell>
          <cell r="I54">
            <v>39</v>
          </cell>
          <cell r="K54">
            <v>4</v>
          </cell>
        </row>
        <row r="55">
          <cell r="E55">
            <v>0</v>
          </cell>
          <cell r="G55">
            <v>0</v>
          </cell>
          <cell r="I55">
            <v>0</v>
          </cell>
          <cell r="K55">
            <v>0</v>
          </cell>
        </row>
        <row r="56">
          <cell r="E56">
            <v>6</v>
          </cell>
          <cell r="G56">
            <v>1</v>
          </cell>
          <cell r="I56">
            <v>23</v>
          </cell>
          <cell r="K56">
            <v>4</v>
          </cell>
        </row>
        <row r="57">
          <cell r="G57">
            <v>32</v>
          </cell>
        </row>
        <row r="60">
          <cell r="D60">
            <v>99</v>
          </cell>
          <cell r="L60">
            <v>657</v>
          </cell>
        </row>
        <row r="61">
          <cell r="D61">
            <v>36</v>
          </cell>
          <cell r="L61">
            <v>36184</v>
          </cell>
        </row>
        <row r="62">
          <cell r="D62">
            <v>9</v>
          </cell>
          <cell r="L62">
            <v>4</v>
          </cell>
        </row>
        <row r="63">
          <cell r="D63">
            <v>54</v>
          </cell>
        </row>
        <row r="64">
          <cell r="D64">
            <v>0</v>
          </cell>
          <cell r="L64">
            <v>89</v>
          </cell>
        </row>
        <row r="65">
          <cell r="D65">
            <v>45946</v>
          </cell>
        </row>
        <row r="68">
          <cell r="D68">
            <v>0</v>
          </cell>
        </row>
        <row r="82">
          <cell r="B82">
            <v>3.8257575757575754E-2</v>
          </cell>
          <cell r="C82">
            <v>6.8098484848484846</v>
          </cell>
          <cell r="D82">
            <v>0</v>
          </cell>
          <cell r="E82">
            <v>68.901893939393943</v>
          </cell>
          <cell r="F82">
            <v>0</v>
          </cell>
          <cell r="G82">
            <v>0.15303030303030302</v>
          </cell>
          <cell r="H82">
            <v>0</v>
          </cell>
          <cell r="I82">
            <v>1860.752840909091</v>
          </cell>
          <cell r="J82">
            <v>40.055681818181817</v>
          </cell>
        </row>
        <row r="86">
          <cell r="B86">
            <v>5.7386363636363638E-2</v>
          </cell>
          <cell r="C86">
            <v>71.101704545454552</v>
          </cell>
          <cell r="D86">
            <v>3.9979166666666668</v>
          </cell>
          <cell r="F86">
            <v>0.51647727272727273</v>
          </cell>
          <cell r="H86">
            <v>7.6515151515151508E-2</v>
          </cell>
          <cell r="J86">
            <v>0</v>
          </cell>
        </row>
        <row r="87">
          <cell r="B87">
            <v>0</v>
          </cell>
          <cell r="C87">
            <v>0</v>
          </cell>
          <cell r="D87">
            <v>0</v>
          </cell>
          <cell r="F87">
            <v>0</v>
          </cell>
          <cell r="H87">
            <v>0</v>
          </cell>
          <cell r="J87">
            <v>0</v>
          </cell>
        </row>
        <row r="88">
          <cell r="B88">
            <v>0</v>
          </cell>
          <cell r="C88">
            <v>0.15303030303030302</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0.72689393939393943</v>
          </cell>
          <cell r="C91">
            <v>1822.4378787878788</v>
          </cell>
          <cell r="D91">
            <v>35.809090909090912</v>
          </cell>
          <cell r="F91">
            <v>1.4920454545454545</v>
          </cell>
          <cell r="H91">
            <v>0.28693181818181818</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6.2551136363636362</v>
          </cell>
          <cell r="C94">
            <v>32.576325757575759</v>
          </cell>
          <cell r="D94">
            <v>1.1859848484848485</v>
          </cell>
          <cell r="F94">
            <v>3.8257575757575754E-2</v>
          </cell>
          <cell r="H94">
            <v>0</v>
          </cell>
          <cell r="J94">
            <v>0</v>
          </cell>
        </row>
        <row r="99">
          <cell r="B99">
            <v>240.86969696969697</v>
          </cell>
          <cell r="C99">
            <v>1.9702651515151515</v>
          </cell>
          <cell r="D99">
            <v>5.7386363636363638E-2</v>
          </cell>
          <cell r="E99">
            <v>0.38257575757575757</v>
          </cell>
          <cell r="F99">
            <v>71.254734848484844</v>
          </cell>
          <cell r="G99">
            <v>73.224999999999994</v>
          </cell>
          <cell r="H99">
            <v>249.28636363636363</v>
          </cell>
          <cell r="I99">
            <v>548.21193181818182</v>
          </cell>
          <cell r="J99">
            <v>350.66893939393941</v>
          </cell>
          <cell r="K99">
            <v>428.4465909090909</v>
          </cell>
        </row>
      </sheetData>
      <sheetData sheetId="6">
        <row r="12">
          <cell r="B12">
            <v>0</v>
          </cell>
          <cell r="C12">
            <v>0</v>
          </cell>
          <cell r="D12">
            <v>0</v>
          </cell>
          <cell r="E12">
            <v>42.378999999999998</v>
          </cell>
          <cell r="F12">
            <v>0</v>
          </cell>
          <cell r="G12">
            <v>0</v>
          </cell>
          <cell r="H12">
            <v>0</v>
          </cell>
          <cell r="I12">
            <v>194.589</v>
          </cell>
          <cell r="J12">
            <v>0</v>
          </cell>
        </row>
        <row r="13">
          <cell r="B13">
            <v>0</v>
          </cell>
          <cell r="C13">
            <v>0</v>
          </cell>
          <cell r="D13">
            <v>0</v>
          </cell>
          <cell r="E13">
            <v>1342</v>
          </cell>
          <cell r="F13">
            <v>0</v>
          </cell>
          <cell r="G13">
            <v>0</v>
          </cell>
          <cell r="H13">
            <v>0</v>
          </cell>
          <cell r="I13">
            <v>7206</v>
          </cell>
          <cell r="J13">
            <v>0</v>
          </cell>
        </row>
        <row r="17">
          <cell r="B17">
            <v>0</v>
          </cell>
          <cell r="C17">
            <v>26.721</v>
          </cell>
          <cell r="D17">
            <v>10.869</v>
          </cell>
          <cell r="F17">
            <v>4.7889999999999997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147.251</v>
          </cell>
          <cell r="D22">
            <v>45.597999999999999</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1331</v>
          </cell>
          <cell r="D30">
            <v>9</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7117</v>
          </cell>
          <cell r="D35">
            <v>88</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41.487000000000002</v>
          </cell>
          <cell r="G43">
            <v>14.004</v>
          </cell>
          <cell r="H43">
            <v>13.262</v>
          </cell>
          <cell r="I43">
            <v>45.258000000000003</v>
          </cell>
          <cell r="J43">
            <v>76.945999999999998</v>
          </cell>
          <cell r="K43">
            <v>40.765000000000001</v>
          </cell>
          <cell r="L43">
            <v>5.2460000000000004</v>
          </cell>
        </row>
        <row r="44">
          <cell r="B44">
            <v>0</v>
          </cell>
          <cell r="C44">
            <v>0</v>
          </cell>
          <cell r="D44">
            <v>0</v>
          </cell>
          <cell r="E44">
            <v>0</v>
          </cell>
          <cell r="F44">
            <v>1046</v>
          </cell>
          <cell r="G44">
            <v>1213</v>
          </cell>
          <cell r="H44">
            <v>1377</v>
          </cell>
          <cell r="I44">
            <v>1505</v>
          </cell>
          <cell r="J44">
            <v>1837</v>
          </cell>
          <cell r="K44">
            <v>1404</v>
          </cell>
          <cell r="L44">
            <v>169</v>
          </cell>
        </row>
        <row r="49">
          <cell r="E49">
            <v>0</v>
          </cell>
          <cell r="G49">
            <v>0</v>
          </cell>
          <cell r="I49">
            <v>0</v>
          </cell>
          <cell r="K49">
            <v>0</v>
          </cell>
        </row>
        <row r="50">
          <cell r="E50">
            <v>1</v>
          </cell>
          <cell r="G50">
            <v>0</v>
          </cell>
          <cell r="I50">
            <v>0</v>
          </cell>
          <cell r="K50">
            <v>0</v>
          </cell>
        </row>
        <row r="51">
          <cell r="E51">
            <v>1</v>
          </cell>
          <cell r="G51">
            <v>1</v>
          </cell>
          <cell r="I51">
            <v>6</v>
          </cell>
          <cell r="K51">
            <v>6</v>
          </cell>
        </row>
        <row r="52">
          <cell r="E52">
            <v>0</v>
          </cell>
          <cell r="G52">
            <v>0</v>
          </cell>
          <cell r="I52">
            <v>5</v>
          </cell>
          <cell r="K52">
            <v>0</v>
          </cell>
        </row>
        <row r="53">
          <cell r="E53">
            <v>1</v>
          </cell>
          <cell r="G53">
            <v>0</v>
          </cell>
          <cell r="I53">
            <v>0</v>
          </cell>
          <cell r="K53">
            <v>0</v>
          </cell>
        </row>
        <row r="54">
          <cell r="E54">
            <v>1</v>
          </cell>
          <cell r="G54">
            <v>0</v>
          </cell>
          <cell r="I54">
            <v>0</v>
          </cell>
          <cell r="K54">
            <v>0</v>
          </cell>
        </row>
        <row r="55">
          <cell r="E55">
            <v>1</v>
          </cell>
          <cell r="G55">
            <v>0</v>
          </cell>
          <cell r="I55">
            <v>3</v>
          </cell>
          <cell r="K55">
            <v>0</v>
          </cell>
        </row>
        <row r="56">
          <cell r="E56">
            <v>0</v>
          </cell>
          <cell r="G56">
            <v>0</v>
          </cell>
          <cell r="I56">
            <v>0</v>
          </cell>
          <cell r="K56">
            <v>0</v>
          </cell>
        </row>
        <row r="57">
          <cell r="G57">
            <v>0</v>
          </cell>
        </row>
        <row r="60">
          <cell r="D60">
            <v>7</v>
          </cell>
          <cell r="L60">
            <v>162</v>
          </cell>
        </row>
        <row r="61">
          <cell r="D61">
            <v>0</v>
          </cell>
          <cell r="L61">
            <v>1656</v>
          </cell>
        </row>
        <row r="62">
          <cell r="D62">
            <v>2</v>
          </cell>
          <cell r="L62">
            <v>3</v>
          </cell>
        </row>
        <row r="63">
          <cell r="D63">
            <v>5</v>
          </cell>
        </row>
        <row r="64">
          <cell r="D64">
            <v>0</v>
          </cell>
          <cell r="L64">
            <v>7</v>
          </cell>
        </row>
        <row r="65">
          <cell r="D65">
            <v>4047</v>
          </cell>
        </row>
        <row r="68">
          <cell r="D68">
            <v>0</v>
          </cell>
        </row>
        <row r="82">
          <cell r="B82">
            <v>0</v>
          </cell>
          <cell r="C82">
            <v>0</v>
          </cell>
          <cell r="D82">
            <v>0</v>
          </cell>
          <cell r="E82">
            <v>29.183416666666666</v>
          </cell>
          <cell r="F82">
            <v>0</v>
          </cell>
          <cell r="G82">
            <v>0</v>
          </cell>
          <cell r="H82">
            <v>0</v>
          </cell>
          <cell r="I82">
            <v>156.70320454545453</v>
          </cell>
          <cell r="J82">
            <v>0</v>
          </cell>
        </row>
        <row r="86">
          <cell r="B86">
            <v>0</v>
          </cell>
          <cell r="C86">
            <v>28.944208333333329</v>
          </cell>
          <cell r="D86">
            <v>0.19571590909090908</v>
          </cell>
          <cell r="F86">
            <v>2.1746212121212121E-2</v>
          </cell>
          <cell r="H86">
            <v>2.1746212121212121E-2</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154.76779166666665</v>
          </cell>
          <cell r="D91">
            <v>1.9136666666666666</v>
          </cell>
          <cell r="F91">
            <v>2.1746212121212121E-2</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22.746537878787876</v>
          </cell>
          <cell r="G99">
            <v>26.378155303030304</v>
          </cell>
          <cell r="H99">
            <v>29.944534090909087</v>
          </cell>
          <cell r="I99">
            <v>32.728049242424241</v>
          </cell>
          <cell r="J99">
            <v>39.947791666666667</v>
          </cell>
          <cell r="K99">
            <v>30.531681818181816</v>
          </cell>
        </row>
      </sheetData>
      <sheetData sheetId="7">
        <row r="12">
          <cell r="B12">
            <v>0</v>
          </cell>
          <cell r="C12">
            <v>0</v>
          </cell>
          <cell r="D12">
            <v>0</v>
          </cell>
          <cell r="E12">
            <v>77</v>
          </cell>
          <cell r="F12">
            <v>0</v>
          </cell>
          <cell r="G12">
            <v>0</v>
          </cell>
          <cell r="H12">
            <v>0</v>
          </cell>
          <cell r="I12">
            <v>225</v>
          </cell>
          <cell r="J12">
            <v>0</v>
          </cell>
          <cell r="K12"/>
        </row>
        <row r="13">
          <cell r="B13">
            <v>0</v>
          </cell>
          <cell r="C13">
            <v>0</v>
          </cell>
          <cell r="D13">
            <v>0</v>
          </cell>
          <cell r="E13">
            <v>988</v>
          </cell>
          <cell r="F13">
            <v>0</v>
          </cell>
          <cell r="G13">
            <v>0</v>
          </cell>
          <cell r="H13">
            <v>0</v>
          </cell>
          <cell r="I13">
            <v>11390</v>
          </cell>
          <cell r="J13">
            <v>0</v>
          </cell>
          <cell r="K13"/>
        </row>
        <row r="17">
          <cell r="B17">
            <v>0</v>
          </cell>
          <cell r="C17">
            <v>27</v>
          </cell>
          <cell r="D17">
            <v>24</v>
          </cell>
          <cell r="E17"/>
          <cell r="F17">
            <v>15</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166</v>
          </cell>
          <cell r="D22">
            <v>49</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942</v>
          </cell>
          <cell r="D30">
            <v>35</v>
          </cell>
          <cell r="E30"/>
          <cell r="F30">
            <v>5</v>
          </cell>
          <cell r="G30"/>
          <cell r="H30">
            <v>6</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11188</v>
          </cell>
          <cell r="D35">
            <v>197</v>
          </cell>
          <cell r="E35"/>
          <cell r="F35">
            <v>3</v>
          </cell>
          <cell r="G35"/>
          <cell r="H35">
            <v>2</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13</v>
          </cell>
          <cell r="F43">
            <v>36</v>
          </cell>
          <cell r="G43">
            <v>31</v>
          </cell>
          <cell r="H43">
            <v>20</v>
          </cell>
          <cell r="I43">
            <v>146</v>
          </cell>
          <cell r="J43">
            <v>19</v>
          </cell>
          <cell r="K43">
            <v>32</v>
          </cell>
          <cell r="L43">
            <v>4</v>
          </cell>
        </row>
        <row r="44">
          <cell r="B44">
            <v>71</v>
          </cell>
          <cell r="C44">
            <v>0</v>
          </cell>
          <cell r="D44">
            <v>0</v>
          </cell>
          <cell r="E44">
            <v>3</v>
          </cell>
          <cell r="F44">
            <v>977</v>
          </cell>
          <cell r="G44">
            <v>2600</v>
          </cell>
          <cell r="H44">
            <v>1922</v>
          </cell>
          <cell r="I44">
            <v>2595</v>
          </cell>
          <cell r="J44">
            <v>1356</v>
          </cell>
          <cell r="K44">
            <v>2684</v>
          </cell>
          <cell r="L44">
            <v>170</v>
          </cell>
        </row>
        <row r="49">
          <cell r="E49">
            <v>0</v>
          </cell>
          <cell r="F49"/>
          <cell r="G49">
            <v>0</v>
          </cell>
          <cell r="H49"/>
          <cell r="I49">
            <v>3</v>
          </cell>
          <cell r="J49"/>
          <cell r="K49">
            <v>3</v>
          </cell>
          <cell r="L49"/>
        </row>
        <row r="50">
          <cell r="E50">
            <v>0</v>
          </cell>
          <cell r="F50"/>
          <cell r="G50">
            <v>0</v>
          </cell>
          <cell r="H50"/>
          <cell r="I50">
            <v>0</v>
          </cell>
          <cell r="J50"/>
          <cell r="K50">
            <v>0</v>
          </cell>
          <cell r="L50"/>
        </row>
        <row r="51">
          <cell r="E51">
            <v>1</v>
          </cell>
          <cell r="F51"/>
          <cell r="G51">
            <v>1</v>
          </cell>
          <cell r="H51"/>
          <cell r="I51">
            <v>18</v>
          </cell>
          <cell r="J51"/>
          <cell r="K51">
            <v>18</v>
          </cell>
          <cell r="L51"/>
        </row>
        <row r="52">
          <cell r="E52">
            <v>0</v>
          </cell>
          <cell r="F52"/>
          <cell r="G52">
            <v>0</v>
          </cell>
          <cell r="H52"/>
          <cell r="I52">
            <v>1</v>
          </cell>
          <cell r="J52"/>
          <cell r="K52">
            <v>1</v>
          </cell>
          <cell r="L52"/>
        </row>
        <row r="53">
          <cell r="E53">
            <v>1</v>
          </cell>
          <cell r="F53"/>
          <cell r="G53">
            <v>1</v>
          </cell>
          <cell r="H53"/>
          <cell r="I53">
            <v>2</v>
          </cell>
          <cell r="J53"/>
          <cell r="K53">
            <v>2</v>
          </cell>
          <cell r="L53"/>
        </row>
        <row r="54">
          <cell r="E54">
            <v>4</v>
          </cell>
          <cell r="F54"/>
          <cell r="G54">
            <v>4</v>
          </cell>
          <cell r="H54"/>
          <cell r="I54">
            <v>7</v>
          </cell>
          <cell r="J54"/>
          <cell r="K54">
            <v>7</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19</v>
          </cell>
          <cell r="L60">
            <v>126</v>
          </cell>
        </row>
        <row r="61">
          <cell r="D61">
            <v>5</v>
          </cell>
          <cell r="L61">
            <v>2558</v>
          </cell>
        </row>
        <row r="62">
          <cell r="D62">
            <v>4</v>
          </cell>
          <cell r="L62">
            <v>7</v>
          </cell>
        </row>
        <row r="63">
          <cell r="D63">
            <v>10</v>
          </cell>
          <cell r="L63"/>
        </row>
        <row r="64">
          <cell r="D64">
            <v>0</v>
          </cell>
          <cell r="L64">
            <v>36</v>
          </cell>
        </row>
        <row r="65">
          <cell r="D65">
            <v>3833</v>
          </cell>
          <cell r="L65"/>
        </row>
        <row r="68">
          <cell r="D68">
            <v>0</v>
          </cell>
        </row>
        <row r="69">
          <cell r="D69"/>
        </row>
        <row r="82">
          <cell r="B82">
            <v>0</v>
          </cell>
          <cell r="C82">
            <v>0</v>
          </cell>
          <cell r="D82">
            <v>0</v>
          </cell>
          <cell r="E82">
            <v>19.647727272727273</v>
          </cell>
          <cell r="F82">
            <v>0</v>
          </cell>
          <cell r="G82">
            <v>0</v>
          </cell>
          <cell r="H82">
            <v>0</v>
          </cell>
          <cell r="I82">
            <v>226.50568181818181</v>
          </cell>
          <cell r="J82">
            <v>0</v>
          </cell>
          <cell r="K82"/>
        </row>
        <row r="86">
          <cell r="B86">
            <v>0</v>
          </cell>
          <cell r="C86">
            <v>18.732954545454547</v>
          </cell>
          <cell r="D86">
            <v>0.69602272727272729</v>
          </cell>
          <cell r="E86"/>
          <cell r="F86">
            <v>9.9431818181818177E-2</v>
          </cell>
          <cell r="G86"/>
          <cell r="H86">
            <v>0.11931818181818182</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222.48863636363637</v>
          </cell>
          <cell r="D91">
            <v>3.9176136363636362</v>
          </cell>
          <cell r="E91"/>
          <cell r="F91">
            <v>5.9659090909090912E-2</v>
          </cell>
          <cell r="G91"/>
          <cell r="H91">
            <v>3.9772727272727272E-2</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1.4119318181818181</v>
          </cell>
          <cell r="C99">
            <v>0</v>
          </cell>
          <cell r="D99">
            <v>0</v>
          </cell>
          <cell r="E99">
            <v>5.9659090909090912E-2</v>
          </cell>
          <cell r="F99">
            <v>19.428977272727273</v>
          </cell>
          <cell r="G99">
            <v>51.704545454545453</v>
          </cell>
          <cell r="H99">
            <v>38.221590909090907</v>
          </cell>
          <cell r="I99">
            <v>51.605113636363633</v>
          </cell>
          <cell r="J99">
            <v>26.96590909090909</v>
          </cell>
          <cell r="K99">
            <v>53.375</v>
          </cell>
        </row>
      </sheetData>
      <sheetData sheetId="8">
        <row r="12">
          <cell r="B12">
            <v>0</v>
          </cell>
          <cell r="C12">
            <v>0</v>
          </cell>
          <cell r="D12">
            <v>0</v>
          </cell>
          <cell r="E12">
            <v>2851</v>
          </cell>
          <cell r="F12">
            <v>0</v>
          </cell>
          <cell r="G12">
            <v>0</v>
          </cell>
          <cell r="H12">
            <v>0</v>
          </cell>
          <cell r="I12">
            <v>6597</v>
          </cell>
          <cell r="J12">
            <v>0</v>
          </cell>
        </row>
        <row r="13">
          <cell r="B13">
            <v>0</v>
          </cell>
          <cell r="C13">
            <v>0</v>
          </cell>
          <cell r="D13">
            <v>0</v>
          </cell>
          <cell r="E13">
            <v>55289</v>
          </cell>
          <cell r="F13">
            <v>0</v>
          </cell>
          <cell r="G13">
            <v>2</v>
          </cell>
          <cell r="H13">
            <v>0</v>
          </cell>
          <cell r="I13">
            <v>363300</v>
          </cell>
          <cell r="J13">
            <v>0</v>
          </cell>
        </row>
        <row r="17">
          <cell r="B17">
            <v>0</v>
          </cell>
          <cell r="C17">
            <v>1157</v>
          </cell>
          <cell r="D17">
            <v>633</v>
          </cell>
          <cell r="F17">
            <v>810</v>
          </cell>
          <cell r="H17">
            <v>58</v>
          </cell>
          <cell r="J17">
            <v>52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4903</v>
          </cell>
          <cell r="D22">
            <v>1277</v>
          </cell>
          <cell r="F22">
            <v>417</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48797</v>
          </cell>
          <cell r="D30">
            <v>6216</v>
          </cell>
          <cell r="F30">
            <v>223</v>
          </cell>
          <cell r="H30">
            <v>51</v>
          </cell>
          <cell r="J30">
            <v>2</v>
          </cell>
        </row>
        <row r="31">
          <cell r="B31">
            <v>0</v>
          </cell>
          <cell r="C31">
            <v>0</v>
          </cell>
          <cell r="D31">
            <v>0</v>
          </cell>
          <cell r="F31">
            <v>0</v>
          </cell>
          <cell r="H31">
            <v>0</v>
          </cell>
          <cell r="J31">
            <v>0</v>
          </cell>
        </row>
        <row r="32">
          <cell r="B32">
            <v>0</v>
          </cell>
          <cell r="C32">
            <v>2</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359464</v>
          </cell>
          <cell r="D35">
            <v>3568</v>
          </cell>
          <cell r="F35">
            <v>238</v>
          </cell>
          <cell r="H35">
            <v>30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5</v>
          </cell>
          <cell r="E43">
            <v>282</v>
          </cell>
          <cell r="F43">
            <v>1824</v>
          </cell>
          <cell r="G43">
            <v>1454</v>
          </cell>
          <cell r="H43">
            <v>1064</v>
          </cell>
          <cell r="I43">
            <v>2406</v>
          </cell>
          <cell r="J43">
            <v>1404</v>
          </cell>
          <cell r="K43">
            <v>913</v>
          </cell>
          <cell r="L43">
            <v>96</v>
          </cell>
        </row>
        <row r="44">
          <cell r="B44">
            <v>0</v>
          </cell>
          <cell r="C44">
            <v>0</v>
          </cell>
          <cell r="D44">
            <v>38</v>
          </cell>
          <cell r="E44">
            <v>5912</v>
          </cell>
          <cell r="F44">
            <v>42926</v>
          </cell>
          <cell r="G44">
            <v>88666</v>
          </cell>
          <cell r="H44">
            <v>70353</v>
          </cell>
          <cell r="I44">
            <v>87737</v>
          </cell>
          <cell r="J44">
            <v>63581</v>
          </cell>
          <cell r="K44">
            <v>54468</v>
          </cell>
          <cell r="L44">
            <v>4910</v>
          </cell>
        </row>
        <row r="49">
          <cell r="E49">
            <v>2</v>
          </cell>
          <cell r="G49">
            <v>0</v>
          </cell>
          <cell r="I49">
            <v>15</v>
          </cell>
          <cell r="K49">
            <v>12</v>
          </cell>
        </row>
        <row r="50">
          <cell r="E50">
            <v>4</v>
          </cell>
          <cell r="G50">
            <v>3</v>
          </cell>
          <cell r="I50">
            <v>38</v>
          </cell>
          <cell r="K50">
            <v>29</v>
          </cell>
        </row>
        <row r="51">
          <cell r="E51">
            <v>51</v>
          </cell>
          <cell r="G51">
            <v>46</v>
          </cell>
          <cell r="I51">
            <v>279</v>
          </cell>
          <cell r="K51">
            <v>249</v>
          </cell>
        </row>
        <row r="52">
          <cell r="E52">
            <v>3</v>
          </cell>
          <cell r="G52">
            <v>3</v>
          </cell>
          <cell r="I52">
            <v>60</v>
          </cell>
          <cell r="K52">
            <v>58</v>
          </cell>
        </row>
        <row r="53">
          <cell r="E53">
            <v>9</v>
          </cell>
          <cell r="G53">
            <v>5</v>
          </cell>
          <cell r="I53">
            <v>47</v>
          </cell>
          <cell r="K53">
            <v>25</v>
          </cell>
        </row>
        <row r="54">
          <cell r="E54">
            <v>9</v>
          </cell>
          <cell r="G54">
            <v>2</v>
          </cell>
          <cell r="I54">
            <v>183</v>
          </cell>
          <cell r="K54">
            <v>176</v>
          </cell>
        </row>
        <row r="55">
          <cell r="E55">
            <v>2</v>
          </cell>
          <cell r="G55">
            <v>2</v>
          </cell>
          <cell r="I55">
            <v>7</v>
          </cell>
          <cell r="K55">
            <v>6</v>
          </cell>
        </row>
        <row r="56">
          <cell r="E56">
            <v>0</v>
          </cell>
          <cell r="G56">
            <v>0</v>
          </cell>
          <cell r="I56">
            <v>1</v>
          </cell>
          <cell r="K56">
            <v>0</v>
          </cell>
        </row>
        <row r="57">
          <cell r="G57">
            <v>3</v>
          </cell>
        </row>
        <row r="60">
          <cell r="D60">
            <v>330</v>
          </cell>
          <cell r="L60">
            <v>5139</v>
          </cell>
        </row>
        <row r="61">
          <cell r="D61">
            <v>90</v>
          </cell>
          <cell r="L61">
            <v>62403</v>
          </cell>
        </row>
        <row r="62">
          <cell r="D62">
            <v>47</v>
          </cell>
          <cell r="L62">
            <v>290</v>
          </cell>
        </row>
        <row r="63">
          <cell r="D63">
            <v>193</v>
          </cell>
        </row>
        <row r="64">
          <cell r="D64">
            <v>0</v>
          </cell>
          <cell r="L64">
            <v>37823</v>
          </cell>
        </row>
        <row r="65">
          <cell r="D65">
            <v>205557</v>
          </cell>
        </row>
        <row r="68">
          <cell r="D68">
            <v>0</v>
          </cell>
        </row>
        <row r="82">
          <cell r="B82">
            <v>0</v>
          </cell>
          <cell r="C82">
            <v>0</v>
          </cell>
          <cell r="D82">
            <v>0</v>
          </cell>
          <cell r="E82">
            <v>1047.1401515151515</v>
          </cell>
          <cell r="F82">
            <v>0</v>
          </cell>
          <cell r="G82">
            <v>3.787878787878788E-2</v>
          </cell>
          <cell r="H82">
            <v>0</v>
          </cell>
          <cell r="I82">
            <v>6880.681818181818</v>
          </cell>
          <cell r="J82">
            <v>0</v>
          </cell>
        </row>
        <row r="86">
          <cell r="B86">
            <v>0</v>
          </cell>
          <cell r="C86">
            <v>924.18560606060601</v>
          </cell>
          <cell r="D86">
            <v>117.72727272727273</v>
          </cell>
          <cell r="F86">
            <v>4.2234848484848486</v>
          </cell>
          <cell r="H86">
            <v>0.96590909090909094</v>
          </cell>
          <cell r="J86">
            <v>3.787878787878788E-2</v>
          </cell>
        </row>
        <row r="87">
          <cell r="B87">
            <v>0</v>
          </cell>
          <cell r="C87">
            <v>0</v>
          </cell>
          <cell r="D87">
            <v>0</v>
          </cell>
          <cell r="F87">
            <v>0</v>
          </cell>
          <cell r="H87">
            <v>0</v>
          </cell>
          <cell r="J87">
            <v>0</v>
          </cell>
        </row>
        <row r="88">
          <cell r="B88">
            <v>0</v>
          </cell>
          <cell r="C88">
            <v>3.787878787878788E-2</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6808.030303030303</v>
          </cell>
          <cell r="D91">
            <v>67.575757575757578</v>
          </cell>
          <cell r="F91">
            <v>4.5075757575757578</v>
          </cell>
          <cell r="H91">
            <v>0.56818181818181823</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0.71969696969696972</v>
          </cell>
          <cell r="E99">
            <v>111.96969696969697</v>
          </cell>
          <cell r="F99">
            <v>812.99242424242425</v>
          </cell>
          <cell r="G99">
            <v>1679.280303030303</v>
          </cell>
          <cell r="H99">
            <v>1332.4431818181818</v>
          </cell>
          <cell r="I99">
            <v>1661.685606060606</v>
          </cell>
          <cell r="J99">
            <v>1204.185606060606</v>
          </cell>
          <cell r="K99">
            <v>1031.590909090909</v>
          </cell>
        </row>
      </sheetData>
      <sheetData sheetId="9">
        <row r="12">
          <cell r="B12">
            <v>0</v>
          </cell>
          <cell r="C12">
            <v>0</v>
          </cell>
          <cell r="D12">
            <v>0</v>
          </cell>
          <cell r="E12">
            <v>4241</v>
          </cell>
          <cell r="F12">
            <v>0</v>
          </cell>
          <cell r="G12">
            <v>0</v>
          </cell>
          <cell r="H12">
            <v>0</v>
          </cell>
          <cell r="I12">
            <v>7406</v>
          </cell>
          <cell r="J12">
            <v>0</v>
          </cell>
          <cell r="K12"/>
        </row>
        <row r="13">
          <cell r="B13">
            <v>0</v>
          </cell>
          <cell r="C13">
            <v>0</v>
          </cell>
          <cell r="D13">
            <v>0</v>
          </cell>
          <cell r="E13">
            <v>74085</v>
          </cell>
          <cell r="F13">
            <v>0</v>
          </cell>
          <cell r="G13">
            <v>9540</v>
          </cell>
          <cell r="H13">
            <v>0</v>
          </cell>
          <cell r="I13">
            <v>447307</v>
          </cell>
          <cell r="J13">
            <v>0</v>
          </cell>
          <cell r="K13"/>
        </row>
        <row r="17">
          <cell r="B17">
            <v>0</v>
          </cell>
          <cell r="C17">
            <v>1740</v>
          </cell>
          <cell r="D17">
            <v>1510</v>
          </cell>
          <cell r="E17"/>
          <cell r="F17">
            <v>749</v>
          </cell>
          <cell r="G17"/>
          <cell r="H17">
            <v>128</v>
          </cell>
          <cell r="I17"/>
          <cell r="J17">
            <v>114</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4814</v>
          </cell>
          <cell r="D22">
            <v>2189</v>
          </cell>
          <cell r="E22"/>
          <cell r="F22">
            <v>403</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67357</v>
          </cell>
          <cell r="D30">
            <v>6123</v>
          </cell>
          <cell r="E30"/>
          <cell r="F30">
            <v>507</v>
          </cell>
          <cell r="G30"/>
          <cell r="H30">
            <v>95</v>
          </cell>
          <cell r="I30"/>
          <cell r="J30">
            <v>3</v>
          </cell>
          <cell r="K30"/>
        </row>
        <row r="31">
          <cell r="B31">
            <v>0</v>
          </cell>
          <cell r="C31">
            <v>0</v>
          </cell>
          <cell r="D31">
            <v>0</v>
          </cell>
          <cell r="E31"/>
          <cell r="F31">
            <v>0</v>
          </cell>
          <cell r="G31"/>
          <cell r="H31">
            <v>0</v>
          </cell>
          <cell r="I31"/>
          <cell r="J31">
            <v>0</v>
          </cell>
          <cell r="K31"/>
        </row>
        <row r="32">
          <cell r="B32">
            <v>0</v>
          </cell>
          <cell r="C32">
            <v>17</v>
          </cell>
          <cell r="D32">
            <v>9523</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76</v>
          </cell>
          <cell r="D34">
            <v>10888</v>
          </cell>
          <cell r="E34"/>
          <cell r="F34">
            <v>0</v>
          </cell>
          <cell r="G34"/>
          <cell r="H34">
            <v>0</v>
          </cell>
          <cell r="I34"/>
          <cell r="J34">
            <v>0</v>
          </cell>
          <cell r="K34"/>
        </row>
        <row r="35">
          <cell r="B35">
            <v>0</v>
          </cell>
          <cell r="C35">
            <v>427651</v>
          </cell>
          <cell r="D35">
            <v>7953</v>
          </cell>
          <cell r="E35"/>
          <cell r="F35">
            <v>699</v>
          </cell>
          <cell r="G35"/>
          <cell r="H35">
            <v>40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3</v>
          </cell>
          <cell r="E43">
            <v>646</v>
          </cell>
          <cell r="F43">
            <v>2292</v>
          </cell>
          <cell r="G43">
            <v>1125</v>
          </cell>
          <cell r="H43">
            <v>904</v>
          </cell>
          <cell r="I43">
            <v>2764</v>
          </cell>
          <cell r="J43">
            <v>1759</v>
          </cell>
          <cell r="K43">
            <v>2009</v>
          </cell>
          <cell r="L43">
            <v>145</v>
          </cell>
        </row>
        <row r="44">
          <cell r="B44">
            <v>1456</v>
          </cell>
          <cell r="C44">
            <v>478</v>
          </cell>
          <cell r="D44">
            <v>749</v>
          </cell>
          <cell r="E44">
            <v>23817</v>
          </cell>
          <cell r="F44">
            <v>70814</v>
          </cell>
          <cell r="G44">
            <v>55825</v>
          </cell>
          <cell r="H44">
            <v>63325</v>
          </cell>
          <cell r="I44">
            <v>88249</v>
          </cell>
          <cell r="J44">
            <v>78328</v>
          </cell>
          <cell r="K44">
            <v>137968</v>
          </cell>
          <cell r="L44">
            <v>9923</v>
          </cell>
        </row>
        <row r="49">
          <cell r="E49">
            <v>4</v>
          </cell>
          <cell r="F49"/>
          <cell r="G49">
            <v>3</v>
          </cell>
          <cell r="H49"/>
          <cell r="I49">
            <v>61</v>
          </cell>
          <cell r="J49"/>
          <cell r="K49">
            <v>44</v>
          </cell>
          <cell r="L49"/>
        </row>
        <row r="50">
          <cell r="E50">
            <v>2</v>
          </cell>
          <cell r="F50"/>
          <cell r="G50">
            <v>2</v>
          </cell>
          <cell r="H50"/>
          <cell r="I50">
            <v>84</v>
          </cell>
          <cell r="J50"/>
          <cell r="K50">
            <v>76</v>
          </cell>
          <cell r="L50"/>
        </row>
        <row r="51">
          <cell r="E51">
            <v>31</v>
          </cell>
          <cell r="F51"/>
          <cell r="G51">
            <v>30</v>
          </cell>
          <cell r="H51"/>
          <cell r="I51">
            <v>344</v>
          </cell>
          <cell r="J51"/>
          <cell r="K51">
            <v>329</v>
          </cell>
          <cell r="L51"/>
        </row>
        <row r="52">
          <cell r="E52">
            <v>2</v>
          </cell>
          <cell r="F52"/>
          <cell r="G52">
            <v>2</v>
          </cell>
          <cell r="H52"/>
          <cell r="I52">
            <v>141</v>
          </cell>
          <cell r="J52"/>
          <cell r="K52">
            <v>140</v>
          </cell>
          <cell r="L52"/>
        </row>
        <row r="53">
          <cell r="E53">
            <v>21</v>
          </cell>
          <cell r="F53"/>
          <cell r="G53">
            <v>7</v>
          </cell>
          <cell r="H53"/>
          <cell r="I53">
            <v>96</v>
          </cell>
          <cell r="J53"/>
          <cell r="K53">
            <v>48</v>
          </cell>
          <cell r="L53"/>
        </row>
        <row r="54">
          <cell r="E54">
            <v>22</v>
          </cell>
          <cell r="F54"/>
          <cell r="G54">
            <v>5</v>
          </cell>
          <cell r="H54"/>
          <cell r="I54">
            <v>132</v>
          </cell>
          <cell r="J54"/>
          <cell r="K54">
            <v>129</v>
          </cell>
          <cell r="L54"/>
        </row>
        <row r="55">
          <cell r="E55">
            <v>5</v>
          </cell>
          <cell r="F55"/>
          <cell r="G55">
            <v>5</v>
          </cell>
          <cell r="H55"/>
          <cell r="I55">
            <v>15</v>
          </cell>
          <cell r="J55"/>
          <cell r="K55">
            <v>11</v>
          </cell>
          <cell r="L55"/>
        </row>
        <row r="56">
          <cell r="E56">
            <v>7</v>
          </cell>
          <cell r="F56"/>
          <cell r="G56">
            <v>4</v>
          </cell>
          <cell r="H56"/>
          <cell r="I56">
            <v>100</v>
          </cell>
          <cell r="J56"/>
          <cell r="K56">
            <v>27</v>
          </cell>
          <cell r="L56"/>
        </row>
        <row r="57">
          <cell r="G57">
            <v>50</v>
          </cell>
          <cell r="H57"/>
          <cell r="I57"/>
          <cell r="J57"/>
          <cell r="K57"/>
          <cell r="L57"/>
        </row>
        <row r="60">
          <cell r="D60">
            <v>374</v>
          </cell>
          <cell r="L60">
            <v>10150</v>
          </cell>
        </row>
        <row r="61">
          <cell r="D61">
            <v>68</v>
          </cell>
          <cell r="L61">
            <v>137782</v>
          </cell>
        </row>
        <row r="62">
          <cell r="D62">
            <v>109</v>
          </cell>
          <cell r="L62">
            <v>685</v>
          </cell>
        </row>
        <row r="63">
          <cell r="D63">
            <v>197</v>
          </cell>
          <cell r="L63"/>
        </row>
        <row r="64">
          <cell r="D64">
            <v>0</v>
          </cell>
          <cell r="L64">
            <v>102994</v>
          </cell>
        </row>
        <row r="65">
          <cell r="D65">
            <v>245781</v>
          </cell>
          <cell r="L65"/>
        </row>
        <row r="68">
          <cell r="D68">
            <v>0</v>
          </cell>
        </row>
        <row r="69">
          <cell r="D69"/>
        </row>
        <row r="82">
          <cell r="B82">
            <v>0</v>
          </cell>
          <cell r="C82">
            <v>0</v>
          </cell>
          <cell r="D82">
            <v>0</v>
          </cell>
          <cell r="E82">
            <v>1206.6875</v>
          </cell>
          <cell r="F82">
            <v>0</v>
          </cell>
          <cell r="G82">
            <v>155.38636363636363</v>
          </cell>
          <cell r="H82">
            <v>0</v>
          </cell>
          <cell r="I82">
            <v>7285.6821969696966</v>
          </cell>
          <cell r="J82">
            <v>0</v>
          </cell>
          <cell r="K82"/>
        </row>
        <row r="86">
          <cell r="B86">
            <v>0</v>
          </cell>
          <cell r="C86">
            <v>1097.1026515151516</v>
          </cell>
          <cell r="D86">
            <v>99.730681818181822</v>
          </cell>
          <cell r="E86"/>
          <cell r="F86">
            <v>8.2579545454545453</v>
          </cell>
          <cell r="G86"/>
          <cell r="H86">
            <v>1.5473484848484849</v>
          </cell>
          <cell r="I86"/>
          <cell r="J86">
            <v>4.8863636363636366E-2</v>
          </cell>
          <cell r="K86"/>
        </row>
        <row r="87">
          <cell r="B87">
            <v>0</v>
          </cell>
          <cell r="C87">
            <v>0</v>
          </cell>
          <cell r="D87">
            <v>0</v>
          </cell>
          <cell r="E87"/>
          <cell r="F87">
            <v>0</v>
          </cell>
          <cell r="G87"/>
          <cell r="H87">
            <v>0</v>
          </cell>
          <cell r="I87"/>
          <cell r="J87">
            <v>0</v>
          </cell>
          <cell r="K87"/>
        </row>
        <row r="88">
          <cell r="B88">
            <v>0</v>
          </cell>
          <cell r="C88">
            <v>0.27689393939393941</v>
          </cell>
          <cell r="D88">
            <v>155.10946969696971</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1.2378787878787878</v>
          </cell>
          <cell r="D90">
            <v>177.34242424242424</v>
          </cell>
          <cell r="E90"/>
          <cell r="F90">
            <v>0</v>
          </cell>
          <cell r="G90"/>
          <cell r="H90">
            <v>0</v>
          </cell>
          <cell r="I90"/>
          <cell r="J90">
            <v>0</v>
          </cell>
          <cell r="K90"/>
        </row>
        <row r="91">
          <cell r="B91">
            <v>0</v>
          </cell>
          <cell r="C91">
            <v>6965.5276515151518</v>
          </cell>
          <cell r="D91">
            <v>129.53749999999999</v>
          </cell>
          <cell r="E91"/>
          <cell r="F91">
            <v>11.385227272727272</v>
          </cell>
          <cell r="G91"/>
          <cell r="H91">
            <v>0.65151515151515149</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23.715151515151515</v>
          </cell>
          <cell r="C99">
            <v>7.7856060606060602</v>
          </cell>
          <cell r="D99">
            <v>12.199621212121212</v>
          </cell>
          <cell r="E99">
            <v>387.9284090909091</v>
          </cell>
          <cell r="F99">
            <v>1153.4098484848485</v>
          </cell>
          <cell r="G99">
            <v>909.27083333333337</v>
          </cell>
          <cell r="H99">
            <v>1031.4299242424242</v>
          </cell>
          <cell r="I99">
            <v>1437.3890151515152</v>
          </cell>
          <cell r="J99">
            <v>1275.7969696969697</v>
          </cell>
          <cell r="K99">
            <v>2247.2060606060604</v>
          </cell>
        </row>
      </sheetData>
      <sheetData sheetId="10">
        <row r="12">
          <cell r="B12">
            <v>0</v>
          </cell>
          <cell r="C12">
            <v>0</v>
          </cell>
          <cell r="D12">
            <v>0</v>
          </cell>
          <cell r="E12">
            <v>1501</v>
          </cell>
          <cell r="F12">
            <v>0</v>
          </cell>
          <cell r="G12">
            <v>0</v>
          </cell>
          <cell r="H12">
            <v>0</v>
          </cell>
          <cell r="I12">
            <v>6848</v>
          </cell>
          <cell r="J12">
            <v>0</v>
          </cell>
        </row>
        <row r="13">
          <cell r="B13">
            <v>0</v>
          </cell>
          <cell r="C13">
            <v>0</v>
          </cell>
          <cell r="D13">
            <v>0</v>
          </cell>
          <cell r="E13">
            <v>24380</v>
          </cell>
          <cell r="F13">
            <v>0</v>
          </cell>
          <cell r="G13">
            <v>0</v>
          </cell>
          <cell r="H13">
            <v>0</v>
          </cell>
          <cell r="I13">
            <v>285120</v>
          </cell>
          <cell r="J13">
            <v>0</v>
          </cell>
        </row>
        <row r="17">
          <cell r="B17">
            <v>0</v>
          </cell>
          <cell r="C17">
            <v>628</v>
          </cell>
          <cell r="D17">
            <v>460</v>
          </cell>
          <cell r="F17">
            <v>335</v>
          </cell>
          <cell r="H17">
            <v>55</v>
          </cell>
          <cell r="J17">
            <v>23</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5072</v>
          </cell>
          <cell r="D22">
            <v>1226</v>
          </cell>
          <cell r="F22">
            <v>550</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21732</v>
          </cell>
          <cell r="D30">
            <v>2488</v>
          </cell>
          <cell r="F30">
            <v>132</v>
          </cell>
          <cell r="H30">
            <v>27</v>
          </cell>
          <cell r="J30">
            <v>1</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282008</v>
          </cell>
          <cell r="D35">
            <v>2874</v>
          </cell>
          <cell r="F35">
            <v>207</v>
          </cell>
          <cell r="H35">
            <v>31</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2</v>
          </cell>
          <cell r="E43">
            <v>65</v>
          </cell>
          <cell r="F43">
            <v>1076</v>
          </cell>
          <cell r="G43">
            <v>908</v>
          </cell>
          <cell r="H43">
            <v>658</v>
          </cell>
          <cell r="I43">
            <v>2955</v>
          </cell>
          <cell r="J43">
            <v>1318</v>
          </cell>
          <cell r="K43">
            <v>1278</v>
          </cell>
          <cell r="L43">
            <v>89</v>
          </cell>
        </row>
        <row r="44">
          <cell r="B44">
            <v>0</v>
          </cell>
          <cell r="C44">
            <v>0</v>
          </cell>
          <cell r="D44">
            <v>7</v>
          </cell>
          <cell r="E44">
            <v>310</v>
          </cell>
          <cell r="F44">
            <v>23932</v>
          </cell>
          <cell r="G44">
            <v>62294</v>
          </cell>
          <cell r="H44">
            <v>40608</v>
          </cell>
          <cell r="I44">
            <v>74125</v>
          </cell>
          <cell r="J44">
            <v>56830</v>
          </cell>
          <cell r="K44">
            <v>46817</v>
          </cell>
          <cell r="L44">
            <v>4577</v>
          </cell>
        </row>
        <row r="49">
          <cell r="E49">
            <v>0</v>
          </cell>
          <cell r="G49">
            <v>0</v>
          </cell>
          <cell r="I49">
            <v>19</v>
          </cell>
          <cell r="K49">
            <v>5</v>
          </cell>
        </row>
        <row r="50">
          <cell r="E50">
            <v>5</v>
          </cell>
          <cell r="G50">
            <v>3</v>
          </cell>
          <cell r="I50">
            <v>35</v>
          </cell>
          <cell r="K50">
            <v>24</v>
          </cell>
        </row>
        <row r="51">
          <cell r="E51">
            <v>58</v>
          </cell>
          <cell r="G51">
            <v>53</v>
          </cell>
          <cell r="I51">
            <v>220</v>
          </cell>
          <cell r="K51">
            <v>199</v>
          </cell>
        </row>
        <row r="52">
          <cell r="E52">
            <v>1</v>
          </cell>
          <cell r="G52">
            <v>1</v>
          </cell>
          <cell r="I52">
            <v>39</v>
          </cell>
          <cell r="K52">
            <v>32</v>
          </cell>
        </row>
        <row r="53">
          <cell r="E53">
            <v>0</v>
          </cell>
          <cell r="G53">
            <v>0</v>
          </cell>
          <cell r="I53">
            <v>51</v>
          </cell>
          <cell r="K53">
            <v>5</v>
          </cell>
        </row>
        <row r="54">
          <cell r="E54">
            <v>40</v>
          </cell>
          <cell r="G54">
            <v>1</v>
          </cell>
          <cell r="I54">
            <v>1262</v>
          </cell>
          <cell r="K54">
            <v>168</v>
          </cell>
        </row>
        <row r="55">
          <cell r="E55">
            <v>0</v>
          </cell>
          <cell r="G55">
            <v>0</v>
          </cell>
          <cell r="I55">
            <v>2</v>
          </cell>
          <cell r="K55">
            <v>0</v>
          </cell>
        </row>
        <row r="56">
          <cell r="E56">
            <v>6</v>
          </cell>
          <cell r="G56">
            <v>1</v>
          </cell>
          <cell r="I56">
            <v>5</v>
          </cell>
          <cell r="K56">
            <v>1</v>
          </cell>
        </row>
        <row r="57">
          <cell r="G57">
            <v>479</v>
          </cell>
        </row>
        <row r="60">
          <cell r="D60">
            <v>299</v>
          </cell>
          <cell r="L60">
            <v>4919</v>
          </cell>
        </row>
        <row r="61">
          <cell r="D61">
            <v>62</v>
          </cell>
          <cell r="L61">
            <v>66677</v>
          </cell>
        </row>
        <row r="62">
          <cell r="D62">
            <v>46</v>
          </cell>
          <cell r="L62">
            <v>90</v>
          </cell>
        </row>
        <row r="63">
          <cell r="D63">
            <v>179</v>
          </cell>
        </row>
        <row r="64">
          <cell r="D64">
            <v>12</v>
          </cell>
          <cell r="L64">
            <v>2317</v>
          </cell>
        </row>
        <row r="65">
          <cell r="D65">
            <v>154423</v>
          </cell>
        </row>
        <row r="68">
          <cell r="D68">
            <v>0</v>
          </cell>
        </row>
        <row r="82">
          <cell r="B82">
            <v>0</v>
          </cell>
          <cell r="C82">
            <v>0</v>
          </cell>
          <cell r="D82">
            <v>0</v>
          </cell>
          <cell r="E82">
            <v>441.19488636363639</v>
          </cell>
          <cell r="F82">
            <v>0</v>
          </cell>
          <cell r="G82">
            <v>0</v>
          </cell>
          <cell r="H82">
            <v>0</v>
          </cell>
          <cell r="I82">
            <v>5159.7</v>
          </cell>
          <cell r="J82">
            <v>0</v>
          </cell>
        </row>
        <row r="86">
          <cell r="B86">
            <v>0</v>
          </cell>
          <cell r="C86">
            <v>393.27511363636359</v>
          </cell>
          <cell r="D86">
            <v>45.024318181818181</v>
          </cell>
          <cell r="F86">
            <v>2.3887499999999999</v>
          </cell>
          <cell r="H86">
            <v>0.48860795454545453</v>
          </cell>
          <cell r="J86">
            <v>1.8096590909090909E-2</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5103.3834090909086</v>
          </cell>
          <cell r="D91">
            <v>52.009602272727278</v>
          </cell>
          <cell r="F91">
            <v>3.7459943181818178</v>
          </cell>
          <cell r="H91">
            <v>0.56099431818181811</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0.12667613636363637</v>
          </cell>
          <cell r="E99">
            <v>5.6099431818181822</v>
          </cell>
          <cell r="F99">
            <v>433.08761363636364</v>
          </cell>
          <cell r="G99">
            <v>1127.3090340909091</v>
          </cell>
          <cell r="H99">
            <v>734.86636363636364</v>
          </cell>
          <cell r="I99">
            <v>1341.4098011363637</v>
          </cell>
          <cell r="J99">
            <v>1028.4292613636364</v>
          </cell>
          <cell r="K99">
            <v>847.22809659090899</v>
          </cell>
        </row>
      </sheetData>
      <sheetData sheetId="11"/>
      <sheetData sheetId="12"/>
      <sheetData sheetId="13"/>
      <sheetData sheetId="1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WNG"/>
      <sheetName val="NSP"/>
      <sheetName val="SCVNG"/>
      <sheetName val="SWL&amp;P"/>
      <sheetName val="WEPCO"/>
      <sheetName val="WI Gas"/>
      <sheetName val="WPSC"/>
      <sheetName val="Viroqua"/>
      <sheetName val="Ferrell"/>
      <sheetName val="Tru-Gas"/>
      <sheetName val="Totals"/>
    </sheetNames>
    <sheetDataSet>
      <sheetData sheetId="0">
        <row r="12">
          <cell r="B12">
            <v>0</v>
          </cell>
          <cell r="C12">
            <v>0</v>
          </cell>
          <cell r="D12">
            <v>0</v>
          </cell>
          <cell r="E12">
            <v>1469.62</v>
          </cell>
          <cell r="F12">
            <v>0</v>
          </cell>
          <cell r="G12">
            <v>0</v>
          </cell>
          <cell r="H12">
            <v>0</v>
          </cell>
          <cell r="I12">
            <v>3260.28</v>
          </cell>
          <cell r="J12">
            <v>0</v>
          </cell>
        </row>
        <row r="13">
          <cell r="B13">
            <v>0</v>
          </cell>
          <cell r="C13">
            <v>0</v>
          </cell>
          <cell r="D13">
            <v>0</v>
          </cell>
          <cell r="E13">
            <v>27564</v>
          </cell>
          <cell r="F13">
            <v>0</v>
          </cell>
          <cell r="G13">
            <v>0</v>
          </cell>
          <cell r="H13">
            <v>0</v>
          </cell>
          <cell r="I13">
            <v>147300</v>
          </cell>
          <cell r="J13">
            <v>0</v>
          </cell>
        </row>
        <row r="17">
          <cell r="B17">
            <v>0</v>
          </cell>
          <cell r="C17">
            <v>579.15</v>
          </cell>
          <cell r="D17">
            <v>435.19</v>
          </cell>
          <cell r="F17">
            <v>380.55</v>
          </cell>
          <cell r="H17">
            <v>70.430000000000007</v>
          </cell>
          <cell r="J17">
            <v>4.3099999999999996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1991.68</v>
          </cell>
          <cell r="D22">
            <v>1142.1600000000001</v>
          </cell>
          <cell r="F22">
            <v>126.44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25521</v>
          </cell>
          <cell r="D30">
            <v>1962</v>
          </cell>
          <cell r="F30">
            <v>62</v>
          </cell>
          <cell r="H30">
            <v>19</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146164</v>
          </cell>
          <cell r="D35">
            <v>1047</v>
          </cell>
          <cell r="F35">
            <v>88</v>
          </cell>
          <cell r="H35">
            <v>1</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1.62</v>
          </cell>
          <cell r="C43">
            <v>0.3</v>
          </cell>
          <cell r="D43">
            <v>0.28999999999999998</v>
          </cell>
          <cell r="E43">
            <v>96.32</v>
          </cell>
          <cell r="F43">
            <v>714.23</v>
          </cell>
          <cell r="G43">
            <v>444.89</v>
          </cell>
          <cell r="H43">
            <v>533.47</v>
          </cell>
          <cell r="I43">
            <v>1112.18</v>
          </cell>
          <cell r="J43">
            <v>749.13</v>
          </cell>
          <cell r="K43">
            <v>1077.47</v>
          </cell>
        </row>
        <row r="44">
          <cell r="B44">
            <v>387</v>
          </cell>
          <cell r="C44">
            <v>5</v>
          </cell>
          <cell r="D44">
            <v>17</v>
          </cell>
          <cell r="E44">
            <v>729</v>
          </cell>
          <cell r="F44">
            <v>13591</v>
          </cell>
          <cell r="G44">
            <v>24958</v>
          </cell>
          <cell r="H44">
            <v>31738</v>
          </cell>
          <cell r="I44">
            <v>41252</v>
          </cell>
          <cell r="J44">
            <v>33056</v>
          </cell>
          <cell r="K44">
            <v>29131</v>
          </cell>
        </row>
        <row r="49">
          <cell r="E49">
            <v>5</v>
          </cell>
          <cell r="G49">
            <v>1</v>
          </cell>
          <cell r="I49">
            <v>5</v>
          </cell>
          <cell r="K49">
            <v>1</v>
          </cell>
        </row>
        <row r="50">
          <cell r="E50">
            <v>4</v>
          </cell>
          <cell r="G50">
            <v>2</v>
          </cell>
          <cell r="I50">
            <v>12</v>
          </cell>
          <cell r="K50">
            <v>5</v>
          </cell>
        </row>
        <row r="51">
          <cell r="E51">
            <v>20</v>
          </cell>
          <cell r="G51">
            <v>19</v>
          </cell>
          <cell r="I51">
            <v>95</v>
          </cell>
          <cell r="K51">
            <v>90</v>
          </cell>
        </row>
        <row r="52">
          <cell r="E52">
            <v>0</v>
          </cell>
          <cell r="G52">
            <v>0</v>
          </cell>
          <cell r="I52">
            <v>55</v>
          </cell>
          <cell r="K52">
            <v>39</v>
          </cell>
        </row>
        <row r="53">
          <cell r="E53">
            <v>3</v>
          </cell>
          <cell r="G53">
            <v>1</v>
          </cell>
          <cell r="I53">
            <v>18</v>
          </cell>
          <cell r="K53">
            <v>0</v>
          </cell>
        </row>
        <row r="54">
          <cell r="E54">
            <v>55</v>
          </cell>
          <cell r="G54">
            <v>2</v>
          </cell>
          <cell r="I54">
            <v>1799</v>
          </cell>
          <cell r="K54">
            <v>17</v>
          </cell>
        </row>
        <row r="55">
          <cell r="E55">
            <v>20</v>
          </cell>
          <cell r="G55">
            <v>3</v>
          </cell>
          <cell r="I55">
            <v>64</v>
          </cell>
          <cell r="K55">
            <v>5</v>
          </cell>
        </row>
        <row r="56">
          <cell r="E56">
            <v>0</v>
          </cell>
          <cell r="G56">
            <v>0</v>
          </cell>
          <cell r="I56">
            <v>3</v>
          </cell>
          <cell r="K56">
            <v>0</v>
          </cell>
        </row>
        <row r="57">
          <cell r="G57">
            <v>656</v>
          </cell>
        </row>
        <row r="60">
          <cell r="D60">
            <v>131</v>
          </cell>
          <cell r="L60">
            <v>3957</v>
          </cell>
        </row>
        <row r="61">
          <cell r="D61">
            <v>40</v>
          </cell>
          <cell r="L61">
            <v>60615</v>
          </cell>
        </row>
        <row r="62">
          <cell r="D62">
            <v>21</v>
          </cell>
          <cell r="L62">
            <v>114</v>
          </cell>
        </row>
        <row r="63">
          <cell r="D63">
            <v>57</v>
          </cell>
        </row>
        <row r="64">
          <cell r="D64">
            <v>13</v>
          </cell>
          <cell r="L64">
            <v>8981</v>
          </cell>
        </row>
        <row r="65">
          <cell r="D65">
            <v>82588</v>
          </cell>
        </row>
        <row r="68">
          <cell r="D68">
            <v>0</v>
          </cell>
        </row>
        <row r="82">
          <cell r="B82">
            <v>0</v>
          </cell>
          <cell r="C82">
            <v>0</v>
          </cell>
          <cell r="D82">
            <v>0</v>
          </cell>
          <cell r="E82">
            <v>495.78656818181821</v>
          </cell>
          <cell r="F82">
            <v>0</v>
          </cell>
          <cell r="G82">
            <v>0</v>
          </cell>
          <cell r="H82">
            <v>0</v>
          </cell>
          <cell r="I82">
            <v>2649.4471590909093</v>
          </cell>
          <cell r="J82">
            <v>0</v>
          </cell>
        </row>
        <row r="86">
          <cell r="B86">
            <v>0</v>
          </cell>
          <cell r="C86">
            <v>459.03965340909093</v>
          </cell>
          <cell r="D86">
            <v>35.289988636363631</v>
          </cell>
          <cell r="F86">
            <v>1.1151780303030303</v>
          </cell>
          <cell r="H86">
            <v>0.34174810606060607</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2629.0142196969696</v>
          </cell>
          <cell r="D91">
            <v>18.832119318181817</v>
          </cell>
          <cell r="F91">
            <v>1.5828333333333335</v>
          </cell>
          <cell r="H91">
            <v>1.7986742424242422E-2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6.9608693181818184</v>
          </cell>
          <cell r="C99">
            <v>8.9933712121212123E-2</v>
          </cell>
          <cell r="D99">
            <v>0.30577462121212123</v>
          </cell>
          <cell r="E99">
            <v>13.112335227272728</v>
          </cell>
          <cell r="F99">
            <v>244.45781628787879</v>
          </cell>
          <cell r="G99">
            <v>448.91311742424239</v>
          </cell>
          <cell r="H99">
            <v>570.86323106060604</v>
          </cell>
          <cell r="I99">
            <v>741.98909848484845</v>
          </cell>
          <cell r="J99">
            <v>594.56975757575754</v>
          </cell>
          <cell r="K99">
            <v>523.97179356060599</v>
          </cell>
        </row>
      </sheetData>
      <sheetData sheetId="1">
        <row r="12">
          <cell r="B12">
            <v>0</v>
          </cell>
          <cell r="C12">
            <v>0</v>
          </cell>
          <cell r="D12">
            <v>0</v>
          </cell>
          <cell r="E12">
            <v>12</v>
          </cell>
          <cell r="F12">
            <v>0</v>
          </cell>
          <cell r="G12">
            <v>0</v>
          </cell>
          <cell r="H12">
            <v>0</v>
          </cell>
          <cell r="I12">
            <v>275</v>
          </cell>
          <cell r="J12">
            <v>0</v>
          </cell>
          <cell r="K12"/>
        </row>
        <row r="13">
          <cell r="B13">
            <v>0</v>
          </cell>
          <cell r="C13">
            <v>0</v>
          </cell>
          <cell r="D13">
            <v>0</v>
          </cell>
          <cell r="E13">
            <v>288</v>
          </cell>
          <cell r="F13">
            <v>0</v>
          </cell>
          <cell r="G13">
            <v>0</v>
          </cell>
          <cell r="H13">
            <v>0</v>
          </cell>
          <cell r="I13">
            <v>5194</v>
          </cell>
          <cell r="J13">
            <v>0</v>
          </cell>
          <cell r="K13"/>
        </row>
        <row r="17">
          <cell r="B17">
            <v>0</v>
          </cell>
          <cell r="C17">
            <v>6</v>
          </cell>
          <cell r="D17">
            <v>5</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194</v>
          </cell>
          <cell r="D22">
            <v>80</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288</v>
          </cell>
          <cell r="D30">
            <v>0</v>
          </cell>
          <cell r="E30"/>
          <cell r="F30">
            <v>0</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5149</v>
          </cell>
          <cell r="D35">
            <v>40</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12</v>
          </cell>
          <cell r="G43">
            <v>2</v>
          </cell>
          <cell r="H43">
            <v>17</v>
          </cell>
          <cell r="I43">
            <v>98</v>
          </cell>
          <cell r="J43">
            <v>102</v>
          </cell>
          <cell r="K43">
            <v>56</v>
          </cell>
        </row>
        <row r="44">
          <cell r="B44">
            <v>0</v>
          </cell>
          <cell r="C44">
            <v>0</v>
          </cell>
          <cell r="D44">
            <v>0</v>
          </cell>
          <cell r="E44">
            <v>0</v>
          </cell>
          <cell r="F44">
            <v>337</v>
          </cell>
          <cell r="G44">
            <v>346</v>
          </cell>
          <cell r="H44">
            <v>420</v>
          </cell>
          <cell r="I44">
            <v>1074</v>
          </cell>
          <cell r="J44">
            <v>1742</v>
          </cell>
          <cell r="K44">
            <v>1563</v>
          </cell>
        </row>
        <row r="49">
          <cell r="E49">
            <v>0</v>
          </cell>
          <cell r="F49"/>
          <cell r="G49">
            <v>0</v>
          </cell>
          <cell r="H49"/>
          <cell r="I49">
            <v>0</v>
          </cell>
          <cell r="J49"/>
          <cell r="K49">
            <v>0</v>
          </cell>
          <cell r="L49"/>
        </row>
        <row r="50">
          <cell r="E50">
            <v>0</v>
          </cell>
          <cell r="F50"/>
          <cell r="G50">
            <v>0</v>
          </cell>
          <cell r="H50"/>
          <cell r="I50">
            <v>0</v>
          </cell>
          <cell r="J50"/>
          <cell r="K50">
            <v>0</v>
          </cell>
          <cell r="L50"/>
        </row>
        <row r="51">
          <cell r="E51">
            <v>1</v>
          </cell>
          <cell r="F51"/>
          <cell r="G51">
            <v>1</v>
          </cell>
          <cell r="H51"/>
          <cell r="I51">
            <v>6</v>
          </cell>
          <cell r="J51"/>
          <cell r="K51">
            <v>5</v>
          </cell>
          <cell r="L51"/>
        </row>
        <row r="52">
          <cell r="E52">
            <v>0</v>
          </cell>
          <cell r="F52"/>
          <cell r="G52">
            <v>0</v>
          </cell>
          <cell r="H52"/>
          <cell r="I52">
            <v>0</v>
          </cell>
          <cell r="J52"/>
          <cell r="K52">
            <v>0</v>
          </cell>
          <cell r="L52"/>
        </row>
        <row r="53">
          <cell r="E53">
            <v>0</v>
          </cell>
          <cell r="F53"/>
          <cell r="G53">
            <v>0</v>
          </cell>
          <cell r="H53"/>
          <cell r="I53">
            <v>1</v>
          </cell>
          <cell r="J53"/>
          <cell r="K53">
            <v>0</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7</v>
          </cell>
          <cell r="L60">
            <v>63</v>
          </cell>
        </row>
        <row r="61">
          <cell r="D61">
            <v>3</v>
          </cell>
          <cell r="L61">
            <v>1546</v>
          </cell>
        </row>
        <row r="62">
          <cell r="D62">
            <v>0</v>
          </cell>
          <cell r="L62">
            <v>6</v>
          </cell>
        </row>
        <row r="63">
          <cell r="D63">
            <v>4</v>
          </cell>
          <cell r="L63"/>
        </row>
        <row r="64">
          <cell r="D64">
            <v>0</v>
          </cell>
          <cell r="L64">
            <v>15</v>
          </cell>
        </row>
        <row r="65">
          <cell r="D65">
            <v>1844</v>
          </cell>
          <cell r="L65"/>
        </row>
        <row r="68">
          <cell r="D68">
            <v>0</v>
          </cell>
        </row>
        <row r="69">
          <cell r="D69"/>
        </row>
        <row r="82">
          <cell r="B82">
            <v>0</v>
          </cell>
          <cell r="C82">
            <v>0</v>
          </cell>
          <cell r="D82">
            <v>0</v>
          </cell>
          <cell r="E82">
            <v>5.4545454545454541</v>
          </cell>
          <cell r="F82">
            <v>0</v>
          </cell>
          <cell r="G82">
            <v>0</v>
          </cell>
          <cell r="H82">
            <v>0</v>
          </cell>
          <cell r="I82">
            <v>98.371212121212125</v>
          </cell>
          <cell r="J82">
            <v>0</v>
          </cell>
          <cell r="K82"/>
        </row>
        <row r="86">
          <cell r="B86">
            <v>0</v>
          </cell>
          <cell r="C86">
            <v>5.4545454545454541</v>
          </cell>
          <cell r="D86">
            <v>0</v>
          </cell>
          <cell r="E86"/>
          <cell r="F86">
            <v>0</v>
          </cell>
          <cell r="G86"/>
          <cell r="H86">
            <v>0</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97.518939393939391</v>
          </cell>
          <cell r="D91">
            <v>0.75757575757575757</v>
          </cell>
          <cell r="E91"/>
          <cell r="F91">
            <v>9.4696969696969696E-2</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0</v>
          </cell>
          <cell r="D99">
            <v>0</v>
          </cell>
          <cell r="E99">
            <v>0</v>
          </cell>
          <cell r="F99">
            <v>6.3825757575757578</v>
          </cell>
          <cell r="G99">
            <v>6.5530303030303028</v>
          </cell>
          <cell r="H99">
            <v>7.9545454545454541</v>
          </cell>
          <cell r="I99">
            <v>20.34090909090909</v>
          </cell>
          <cell r="J99">
            <v>32.992424242424242</v>
          </cell>
          <cell r="K99">
            <v>29.602272727272727</v>
          </cell>
        </row>
      </sheetData>
      <sheetData sheetId="2">
        <row r="12">
          <cell r="B12">
            <v>0</v>
          </cell>
          <cell r="C12">
            <v>0</v>
          </cell>
          <cell r="D12">
            <v>0</v>
          </cell>
          <cell r="E12">
            <v>0</v>
          </cell>
          <cell r="F12">
            <v>0</v>
          </cell>
          <cell r="G12">
            <v>0</v>
          </cell>
          <cell r="H12">
            <v>0</v>
          </cell>
          <cell r="I12">
            <v>84</v>
          </cell>
          <cell r="J12">
            <v>0</v>
          </cell>
        </row>
        <row r="13">
          <cell r="B13">
            <v>0</v>
          </cell>
          <cell r="C13">
            <v>0</v>
          </cell>
          <cell r="D13">
            <v>0</v>
          </cell>
          <cell r="E13">
            <v>0</v>
          </cell>
          <cell r="F13">
            <v>0</v>
          </cell>
          <cell r="G13">
            <v>0</v>
          </cell>
          <cell r="H13">
            <v>0</v>
          </cell>
          <cell r="I13">
            <v>1673</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63</v>
          </cell>
          <cell r="D22">
            <v>14</v>
          </cell>
          <cell r="F22">
            <v>7</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1673</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10</v>
          </cell>
        </row>
        <row r="44">
          <cell r="B44">
            <v>0</v>
          </cell>
          <cell r="C44">
            <v>0</v>
          </cell>
          <cell r="D44">
            <v>0</v>
          </cell>
          <cell r="E44">
            <v>0</v>
          </cell>
          <cell r="F44">
            <v>0</v>
          </cell>
          <cell r="G44">
            <v>0</v>
          </cell>
          <cell r="H44">
            <v>0</v>
          </cell>
          <cell r="I44">
            <v>1187</v>
          </cell>
          <cell r="J44">
            <v>248</v>
          </cell>
          <cell r="K44">
            <v>238</v>
          </cell>
        </row>
        <row r="49">
          <cell r="E49">
            <v>0</v>
          </cell>
          <cell r="G49">
            <v>0</v>
          </cell>
          <cell r="I49">
            <v>0</v>
          </cell>
          <cell r="K49">
            <v>0</v>
          </cell>
        </row>
        <row r="50">
          <cell r="E50">
            <v>0</v>
          </cell>
          <cell r="G50">
            <v>0</v>
          </cell>
          <cell r="I50">
            <v>1</v>
          </cell>
          <cell r="K50">
            <v>1</v>
          </cell>
        </row>
        <row r="51">
          <cell r="E51">
            <v>0</v>
          </cell>
          <cell r="G51">
            <v>0</v>
          </cell>
          <cell r="I51">
            <v>1</v>
          </cell>
          <cell r="K51">
            <v>1</v>
          </cell>
        </row>
        <row r="52">
          <cell r="E52">
            <v>0</v>
          </cell>
          <cell r="G52">
            <v>0</v>
          </cell>
          <cell r="I52">
            <v>0</v>
          </cell>
          <cell r="K52">
            <v>0</v>
          </cell>
        </row>
        <row r="53">
          <cell r="E53">
            <v>0</v>
          </cell>
          <cell r="G53">
            <v>0</v>
          </cell>
          <cell r="I53">
            <v>9</v>
          </cell>
          <cell r="K53">
            <v>9</v>
          </cell>
        </row>
        <row r="54">
          <cell r="E54">
            <v>0</v>
          </cell>
          <cell r="G54">
            <v>0</v>
          </cell>
          <cell r="I54">
            <v>18</v>
          </cell>
          <cell r="K54">
            <v>18</v>
          </cell>
        </row>
        <row r="55">
          <cell r="E55">
            <v>0</v>
          </cell>
          <cell r="G55">
            <v>0</v>
          </cell>
          <cell r="I55">
            <v>0</v>
          </cell>
          <cell r="K55">
            <v>0</v>
          </cell>
        </row>
        <row r="56">
          <cell r="E56">
            <v>0</v>
          </cell>
          <cell r="G56">
            <v>0</v>
          </cell>
          <cell r="I56">
            <v>0</v>
          </cell>
          <cell r="K56">
            <v>0</v>
          </cell>
        </row>
        <row r="57">
          <cell r="G57">
            <v>0</v>
          </cell>
        </row>
        <row r="60">
          <cell r="D60">
            <v>1</v>
          </cell>
          <cell r="L60">
            <v>17</v>
          </cell>
        </row>
        <row r="61">
          <cell r="D61">
            <v>0</v>
          </cell>
          <cell r="L61">
            <v>253</v>
          </cell>
        </row>
        <row r="62">
          <cell r="D62">
            <v>1</v>
          </cell>
          <cell r="L62">
            <v>0</v>
          </cell>
        </row>
        <row r="63">
          <cell r="D63">
            <v>0</v>
          </cell>
        </row>
        <row r="64">
          <cell r="D64">
            <v>0</v>
          </cell>
          <cell r="L64">
            <v>1</v>
          </cell>
        </row>
        <row r="65">
          <cell r="D65">
            <v>881</v>
          </cell>
        </row>
        <row r="68">
          <cell r="D68">
            <v>0</v>
          </cell>
        </row>
        <row r="82">
          <cell r="B82">
            <v>0</v>
          </cell>
          <cell r="C82">
            <v>0</v>
          </cell>
          <cell r="D82">
            <v>0</v>
          </cell>
          <cell r="E82">
            <v>0</v>
          </cell>
          <cell r="F82">
            <v>0</v>
          </cell>
          <cell r="G82">
            <v>0</v>
          </cell>
          <cell r="H82">
            <v>0</v>
          </cell>
          <cell r="I82">
            <v>64.004924242424238</v>
          </cell>
          <cell r="J82">
            <v>0</v>
          </cell>
        </row>
        <row r="86">
          <cell r="B86">
            <v>0</v>
          </cell>
          <cell r="C86">
            <v>0</v>
          </cell>
          <cell r="D86">
            <v>0</v>
          </cell>
          <cell r="F86">
            <v>0</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64.004924242424238</v>
          </cell>
          <cell r="D91">
            <v>0</v>
          </cell>
          <cell r="F91">
            <v>0</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0</v>
          </cell>
          <cell r="G99">
            <v>0</v>
          </cell>
          <cell r="H99">
            <v>0</v>
          </cell>
          <cell r="I99">
            <v>45.411742424242426</v>
          </cell>
          <cell r="J99">
            <v>9.4878787878787882</v>
          </cell>
          <cell r="K99">
            <v>9.1053030303030305</v>
          </cell>
        </row>
      </sheetData>
      <sheetData sheetId="3">
        <row r="12">
          <cell r="B12">
            <v>0</v>
          </cell>
          <cell r="C12">
            <v>0</v>
          </cell>
          <cell r="D12">
            <v>0</v>
          </cell>
          <cell r="E12">
            <v>991</v>
          </cell>
          <cell r="F12">
            <v>0</v>
          </cell>
          <cell r="G12">
            <v>0</v>
          </cell>
          <cell r="H12">
            <v>0</v>
          </cell>
          <cell r="I12">
            <v>1954</v>
          </cell>
          <cell r="J12">
            <v>0</v>
          </cell>
          <cell r="K12"/>
        </row>
        <row r="13">
          <cell r="B13">
            <v>0</v>
          </cell>
          <cell r="C13">
            <v>0</v>
          </cell>
          <cell r="D13">
            <v>0</v>
          </cell>
          <cell r="E13">
            <v>32546</v>
          </cell>
          <cell r="F13">
            <v>0</v>
          </cell>
          <cell r="G13">
            <v>0</v>
          </cell>
          <cell r="H13">
            <v>0</v>
          </cell>
          <cell r="I13">
            <v>94340</v>
          </cell>
          <cell r="J13">
            <v>0</v>
          </cell>
          <cell r="K13"/>
        </row>
        <row r="17">
          <cell r="B17">
            <v>0</v>
          </cell>
          <cell r="C17">
            <v>432</v>
          </cell>
          <cell r="D17">
            <v>285</v>
          </cell>
          <cell r="E17"/>
          <cell r="F17">
            <v>209</v>
          </cell>
          <cell r="G17"/>
          <cell r="H17">
            <v>62</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1108</v>
          </cell>
          <cell r="D22">
            <v>717</v>
          </cell>
          <cell r="E22"/>
          <cell r="F22">
            <v>129</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25021</v>
          </cell>
          <cell r="D30">
            <v>7372</v>
          </cell>
          <cell r="E30"/>
          <cell r="F30">
            <v>131</v>
          </cell>
          <cell r="G30"/>
          <cell r="H30">
            <v>20</v>
          </cell>
          <cell r="I30"/>
          <cell r="J30">
            <v>2</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93133</v>
          </cell>
          <cell r="D35">
            <v>1161</v>
          </cell>
          <cell r="E35"/>
          <cell r="F35">
            <v>46</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6</v>
          </cell>
          <cell r="E43">
            <v>69</v>
          </cell>
          <cell r="F43">
            <v>503</v>
          </cell>
          <cell r="G43">
            <v>436</v>
          </cell>
          <cell r="H43">
            <v>399</v>
          </cell>
          <cell r="I43">
            <v>456</v>
          </cell>
          <cell r="J43">
            <v>450</v>
          </cell>
          <cell r="K43">
            <v>626</v>
          </cell>
        </row>
        <row r="44">
          <cell r="B44">
            <v>0</v>
          </cell>
          <cell r="C44">
            <v>922</v>
          </cell>
          <cell r="D44">
            <v>208</v>
          </cell>
          <cell r="E44">
            <v>2333</v>
          </cell>
          <cell r="F44">
            <v>11168</v>
          </cell>
          <cell r="G44">
            <v>25020</v>
          </cell>
          <cell r="H44">
            <v>23791</v>
          </cell>
          <cell r="I44">
            <v>21471</v>
          </cell>
          <cell r="J44">
            <v>21715</v>
          </cell>
          <cell r="K44">
            <v>20258</v>
          </cell>
        </row>
        <row r="49">
          <cell r="E49">
            <v>1</v>
          </cell>
          <cell r="F49"/>
          <cell r="G49">
            <v>0</v>
          </cell>
          <cell r="H49"/>
          <cell r="I49">
            <v>6</v>
          </cell>
          <cell r="J49"/>
          <cell r="K49">
            <v>0</v>
          </cell>
          <cell r="L49"/>
        </row>
        <row r="50">
          <cell r="E50">
            <v>0</v>
          </cell>
          <cell r="F50"/>
          <cell r="G50">
            <v>0</v>
          </cell>
          <cell r="H50"/>
          <cell r="I50">
            <v>1</v>
          </cell>
          <cell r="J50"/>
          <cell r="K50">
            <v>1</v>
          </cell>
          <cell r="L50"/>
        </row>
        <row r="51">
          <cell r="E51">
            <v>32</v>
          </cell>
          <cell r="F51"/>
          <cell r="G51">
            <v>29</v>
          </cell>
          <cell r="H51"/>
          <cell r="I51">
            <v>66</v>
          </cell>
          <cell r="J51"/>
          <cell r="K51">
            <v>62</v>
          </cell>
          <cell r="L51"/>
        </row>
        <row r="52">
          <cell r="E52">
            <v>0</v>
          </cell>
          <cell r="F52"/>
          <cell r="G52">
            <v>0</v>
          </cell>
          <cell r="H52"/>
          <cell r="I52">
            <v>2</v>
          </cell>
          <cell r="J52"/>
          <cell r="K52">
            <v>1</v>
          </cell>
          <cell r="L52"/>
        </row>
        <row r="53">
          <cell r="E53">
            <v>0</v>
          </cell>
          <cell r="F53"/>
          <cell r="G53">
            <v>0</v>
          </cell>
          <cell r="H53"/>
          <cell r="I53">
            <v>0</v>
          </cell>
          <cell r="J53"/>
          <cell r="K53">
            <v>0</v>
          </cell>
          <cell r="L53"/>
        </row>
        <row r="54">
          <cell r="E54">
            <v>178</v>
          </cell>
          <cell r="F54"/>
          <cell r="G54">
            <v>1</v>
          </cell>
          <cell r="H54"/>
          <cell r="I54">
            <v>442</v>
          </cell>
          <cell r="J54"/>
          <cell r="K54">
            <v>2</v>
          </cell>
          <cell r="L54"/>
        </row>
        <row r="55">
          <cell r="E55">
            <v>0</v>
          </cell>
          <cell r="F55"/>
          <cell r="G55">
            <v>0</v>
          </cell>
          <cell r="H55"/>
          <cell r="I55">
            <v>0</v>
          </cell>
          <cell r="J55"/>
          <cell r="K55">
            <v>0</v>
          </cell>
          <cell r="L55"/>
        </row>
        <row r="56">
          <cell r="E56">
            <v>2</v>
          </cell>
          <cell r="F56"/>
          <cell r="G56">
            <v>1</v>
          </cell>
          <cell r="H56"/>
          <cell r="I56">
            <v>10</v>
          </cell>
          <cell r="J56"/>
          <cell r="K56">
            <v>5</v>
          </cell>
          <cell r="L56"/>
        </row>
        <row r="57">
          <cell r="G57">
            <v>0</v>
          </cell>
          <cell r="H57"/>
          <cell r="I57"/>
          <cell r="J57"/>
          <cell r="K57"/>
          <cell r="L57"/>
        </row>
        <row r="60">
          <cell r="D60">
            <v>102</v>
          </cell>
          <cell r="L60">
            <v>1611</v>
          </cell>
        </row>
        <row r="61">
          <cell r="D61">
            <v>13</v>
          </cell>
          <cell r="L61">
            <v>18840</v>
          </cell>
        </row>
        <row r="62">
          <cell r="D62">
            <v>12</v>
          </cell>
          <cell r="L62">
            <v>141</v>
          </cell>
        </row>
        <row r="63">
          <cell r="D63">
            <v>61</v>
          </cell>
          <cell r="L63"/>
        </row>
        <row r="64">
          <cell r="D64">
            <v>16</v>
          </cell>
          <cell r="L64">
            <v>508</v>
          </cell>
        </row>
        <row r="65">
          <cell r="D65">
            <v>83589</v>
          </cell>
          <cell r="L65"/>
        </row>
        <row r="68">
          <cell r="D68">
            <v>0</v>
          </cell>
        </row>
        <row r="69">
          <cell r="D69"/>
        </row>
        <row r="82">
          <cell r="B82">
            <v>0</v>
          </cell>
          <cell r="C82">
            <v>0</v>
          </cell>
          <cell r="D82">
            <v>0</v>
          </cell>
          <cell r="E82">
            <v>616.40151515151513</v>
          </cell>
          <cell r="F82">
            <v>0</v>
          </cell>
          <cell r="G82">
            <v>0</v>
          </cell>
          <cell r="H82">
            <v>0</v>
          </cell>
          <cell r="I82">
            <v>1786.7424242424242</v>
          </cell>
          <cell r="J82">
            <v>0</v>
          </cell>
          <cell r="K82"/>
        </row>
        <row r="86">
          <cell r="B86">
            <v>0</v>
          </cell>
          <cell r="C86">
            <v>473.88257575757575</v>
          </cell>
          <cell r="D86">
            <v>139.62121212121212</v>
          </cell>
          <cell r="E86"/>
          <cell r="F86">
            <v>2.481060606060606</v>
          </cell>
          <cell r="G86"/>
          <cell r="H86">
            <v>0.37878787878787878</v>
          </cell>
          <cell r="I86"/>
          <cell r="J86">
            <v>3.787878787878788E-2</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1763.8825757575758</v>
          </cell>
          <cell r="D91">
            <v>21.988636363636363</v>
          </cell>
          <cell r="E91"/>
          <cell r="F91">
            <v>0.87121212121212122</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17.462121212121211</v>
          </cell>
          <cell r="D99">
            <v>3.9393939393939394</v>
          </cell>
          <cell r="E99">
            <v>44.185606060606062</v>
          </cell>
          <cell r="F99">
            <v>211.5151515151515</v>
          </cell>
          <cell r="G99">
            <v>473.86363636363637</v>
          </cell>
          <cell r="H99">
            <v>450.58712121212119</v>
          </cell>
          <cell r="I99">
            <v>406.64772727272725</v>
          </cell>
          <cell r="J99">
            <v>411.26893939393938</v>
          </cell>
          <cell r="K99">
            <v>383.67424242424244</v>
          </cell>
        </row>
      </sheetData>
      <sheetData sheetId="4">
        <row r="12">
          <cell r="B12">
            <v>0</v>
          </cell>
          <cell r="C12">
            <v>0</v>
          </cell>
          <cell r="D12">
            <v>0</v>
          </cell>
          <cell r="E12">
            <v>113.18</v>
          </cell>
          <cell r="F12">
            <v>0</v>
          </cell>
          <cell r="G12">
            <v>0</v>
          </cell>
          <cell r="H12">
            <v>0</v>
          </cell>
          <cell r="I12">
            <v>616.08000000000004</v>
          </cell>
          <cell r="J12">
            <v>0</v>
          </cell>
        </row>
        <row r="13">
          <cell r="B13">
            <v>0</v>
          </cell>
          <cell r="C13">
            <v>0</v>
          </cell>
          <cell r="D13">
            <v>0</v>
          </cell>
          <cell r="E13">
            <v>1239</v>
          </cell>
          <cell r="F13">
            <v>0</v>
          </cell>
          <cell r="G13">
            <v>0</v>
          </cell>
          <cell r="H13">
            <v>0</v>
          </cell>
          <cell r="I13">
            <v>16718</v>
          </cell>
          <cell r="J13">
            <v>0</v>
          </cell>
        </row>
        <row r="17">
          <cell r="B17">
            <v>0</v>
          </cell>
          <cell r="C17">
            <v>40.520000000000003</v>
          </cell>
          <cell r="D17">
            <v>47.69</v>
          </cell>
          <cell r="F17">
            <v>24.97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443.85</v>
          </cell>
          <cell r="D22">
            <v>159.63</v>
          </cell>
          <cell r="F22">
            <v>12.6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1224</v>
          </cell>
          <cell r="D30">
            <v>12</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16491</v>
          </cell>
          <cell r="D35">
            <v>212</v>
          </cell>
          <cell r="F35">
            <v>15</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48.13</v>
          </cell>
          <cell r="G43">
            <v>11.01</v>
          </cell>
          <cell r="H43">
            <v>35.97</v>
          </cell>
          <cell r="I43">
            <v>334.36</v>
          </cell>
          <cell r="J43">
            <v>165.73</v>
          </cell>
          <cell r="K43">
            <v>134.06</v>
          </cell>
        </row>
        <row r="44">
          <cell r="B44">
            <v>0</v>
          </cell>
          <cell r="C44">
            <v>0</v>
          </cell>
          <cell r="D44">
            <v>0</v>
          </cell>
          <cell r="E44">
            <v>0</v>
          </cell>
          <cell r="F44">
            <v>1778</v>
          </cell>
          <cell r="G44">
            <v>950</v>
          </cell>
          <cell r="H44">
            <v>1344</v>
          </cell>
          <cell r="I44">
            <v>6296</v>
          </cell>
          <cell r="J44">
            <v>3894</v>
          </cell>
          <cell r="K44">
            <v>3696</v>
          </cell>
        </row>
        <row r="49">
          <cell r="E49">
            <v>0</v>
          </cell>
          <cell r="G49">
            <v>0</v>
          </cell>
          <cell r="I49">
            <v>0</v>
          </cell>
          <cell r="K49">
            <v>0</v>
          </cell>
        </row>
        <row r="50">
          <cell r="E50">
            <v>0</v>
          </cell>
          <cell r="G50">
            <v>0</v>
          </cell>
          <cell r="I50">
            <v>6</v>
          </cell>
          <cell r="K50">
            <v>5</v>
          </cell>
        </row>
        <row r="51">
          <cell r="E51">
            <v>3</v>
          </cell>
          <cell r="G51">
            <v>3</v>
          </cell>
          <cell r="I51">
            <v>18</v>
          </cell>
          <cell r="K51">
            <v>17</v>
          </cell>
        </row>
        <row r="52">
          <cell r="E52">
            <v>0</v>
          </cell>
          <cell r="G52">
            <v>0</v>
          </cell>
          <cell r="I52">
            <v>17</v>
          </cell>
          <cell r="K52">
            <v>9</v>
          </cell>
        </row>
        <row r="53">
          <cell r="E53">
            <v>7</v>
          </cell>
          <cell r="G53">
            <v>0</v>
          </cell>
          <cell r="I53">
            <v>39</v>
          </cell>
          <cell r="K53">
            <v>1</v>
          </cell>
        </row>
        <row r="54">
          <cell r="E54">
            <v>5</v>
          </cell>
          <cell r="G54">
            <v>0</v>
          </cell>
          <cell r="I54">
            <v>93</v>
          </cell>
          <cell r="K54">
            <v>1</v>
          </cell>
        </row>
        <row r="55">
          <cell r="E55">
            <v>0</v>
          </cell>
          <cell r="G55">
            <v>0</v>
          </cell>
          <cell r="I55">
            <v>0</v>
          </cell>
          <cell r="K55">
            <v>0</v>
          </cell>
        </row>
        <row r="56">
          <cell r="E56">
            <v>0</v>
          </cell>
          <cell r="G56">
            <v>0</v>
          </cell>
          <cell r="I56">
            <v>0</v>
          </cell>
          <cell r="K56">
            <v>0</v>
          </cell>
        </row>
        <row r="57">
          <cell r="G57">
            <v>0</v>
          </cell>
        </row>
        <row r="60">
          <cell r="D60">
            <v>22</v>
          </cell>
          <cell r="L60">
            <v>379</v>
          </cell>
        </row>
        <row r="61">
          <cell r="D61">
            <v>5</v>
          </cell>
          <cell r="L61">
            <v>3146</v>
          </cell>
        </row>
        <row r="62">
          <cell r="D62">
            <v>7</v>
          </cell>
          <cell r="L62">
            <v>2</v>
          </cell>
        </row>
        <row r="63">
          <cell r="D63">
            <v>10</v>
          </cell>
        </row>
        <row r="64">
          <cell r="D64">
            <v>0</v>
          </cell>
          <cell r="L64">
            <v>15</v>
          </cell>
        </row>
        <row r="65">
          <cell r="D65">
            <v>10809</v>
          </cell>
        </row>
        <row r="68">
          <cell r="D68">
            <v>0</v>
          </cell>
        </row>
        <row r="82">
          <cell r="B82">
            <v>0</v>
          </cell>
          <cell r="C82">
            <v>0</v>
          </cell>
          <cell r="D82">
            <v>0</v>
          </cell>
          <cell r="E82">
            <v>33.790909090909089</v>
          </cell>
          <cell r="F82">
            <v>0</v>
          </cell>
          <cell r="G82">
            <v>0</v>
          </cell>
          <cell r="H82">
            <v>0</v>
          </cell>
          <cell r="I82">
            <v>455.94545454545454</v>
          </cell>
          <cell r="J82">
            <v>0</v>
          </cell>
        </row>
        <row r="86">
          <cell r="B86">
            <v>0</v>
          </cell>
          <cell r="C86">
            <v>33.381818181818183</v>
          </cell>
          <cell r="D86">
            <v>0.32727272727272727</v>
          </cell>
          <cell r="F86">
            <v>0.10909090909090909</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449.75454545454545</v>
          </cell>
          <cell r="D91">
            <v>5.7818181818181822</v>
          </cell>
          <cell r="F91">
            <v>0.40909090909090912</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48.490909090909092</v>
          </cell>
          <cell r="G99">
            <v>25.90909090909091</v>
          </cell>
          <cell r="H99">
            <v>36.654545454545456</v>
          </cell>
          <cell r="I99">
            <v>171.70909090909092</v>
          </cell>
          <cell r="J99">
            <v>106.2</v>
          </cell>
          <cell r="K99">
            <v>100.8</v>
          </cell>
        </row>
      </sheetData>
      <sheetData sheetId="5">
        <row r="12">
          <cell r="B12">
            <v>0</v>
          </cell>
          <cell r="C12">
            <v>25.6</v>
          </cell>
          <cell r="D12">
            <v>0</v>
          </cell>
          <cell r="E12">
            <v>378.6</v>
          </cell>
          <cell r="F12">
            <v>0</v>
          </cell>
          <cell r="G12">
            <v>0</v>
          </cell>
          <cell r="H12">
            <v>0</v>
          </cell>
          <cell r="I12">
            <v>1865.2</v>
          </cell>
          <cell r="J12">
            <v>62.3</v>
          </cell>
        </row>
        <row r="13">
          <cell r="B13">
            <v>1</v>
          </cell>
          <cell r="C13">
            <v>601</v>
          </cell>
          <cell r="D13">
            <v>0</v>
          </cell>
          <cell r="E13">
            <v>3640</v>
          </cell>
          <cell r="F13">
            <v>0</v>
          </cell>
          <cell r="G13">
            <v>8</v>
          </cell>
          <cell r="H13">
            <v>0</v>
          </cell>
          <cell r="I13">
            <v>96247</v>
          </cell>
          <cell r="J13">
            <v>2104</v>
          </cell>
        </row>
        <row r="17">
          <cell r="B17">
            <v>4.8</v>
          </cell>
          <cell r="C17">
            <v>161.6</v>
          </cell>
          <cell r="D17">
            <v>131.9</v>
          </cell>
          <cell r="F17">
            <v>86.8</v>
          </cell>
          <cell r="H17">
            <v>17.5</v>
          </cell>
          <cell r="J17">
            <v>1.6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0.7</v>
          </cell>
          <cell r="C22">
            <v>1413.6</v>
          </cell>
          <cell r="D22">
            <v>410.8</v>
          </cell>
          <cell r="F22">
            <v>40</v>
          </cell>
          <cell r="H22">
            <v>0.1</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38.5</v>
          </cell>
          <cell r="C25">
            <v>17.100000000000001</v>
          </cell>
          <cell r="D25">
            <v>6.4</v>
          </cell>
          <cell r="F25">
            <v>0.3</v>
          </cell>
          <cell r="H25">
            <v>0</v>
          </cell>
          <cell r="J25">
            <v>0</v>
          </cell>
        </row>
        <row r="30">
          <cell r="B30">
            <v>3</v>
          </cell>
          <cell r="C30">
            <v>3992</v>
          </cell>
          <cell r="D30">
            <v>217</v>
          </cell>
          <cell r="F30">
            <v>26</v>
          </cell>
          <cell r="H30">
            <v>4</v>
          </cell>
          <cell r="J30">
            <v>0</v>
          </cell>
        </row>
        <row r="31">
          <cell r="B31">
            <v>0</v>
          </cell>
          <cell r="C31">
            <v>0</v>
          </cell>
          <cell r="D31">
            <v>0</v>
          </cell>
          <cell r="F31">
            <v>0</v>
          </cell>
          <cell r="H31">
            <v>0</v>
          </cell>
          <cell r="J31">
            <v>0</v>
          </cell>
        </row>
        <row r="32">
          <cell r="B32">
            <v>0</v>
          </cell>
          <cell r="C32">
            <v>8</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41</v>
          </cell>
          <cell r="C35">
            <v>94286</v>
          </cell>
          <cell r="D35">
            <v>1831</v>
          </cell>
          <cell r="F35">
            <v>73</v>
          </cell>
          <cell r="H35">
            <v>16</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334</v>
          </cell>
          <cell r="C38">
            <v>1702</v>
          </cell>
          <cell r="D38">
            <v>65</v>
          </cell>
          <cell r="F38">
            <v>3</v>
          </cell>
          <cell r="H38">
            <v>0</v>
          </cell>
          <cell r="J38">
            <v>0</v>
          </cell>
        </row>
        <row r="43">
          <cell r="B43">
            <v>309.10000000000002</v>
          </cell>
          <cell r="C43">
            <v>0.4</v>
          </cell>
          <cell r="D43">
            <v>0</v>
          </cell>
          <cell r="E43">
            <v>6.1</v>
          </cell>
          <cell r="F43">
            <v>216.9</v>
          </cell>
          <cell r="G43">
            <v>47.3</v>
          </cell>
          <cell r="H43">
            <v>262.8</v>
          </cell>
          <cell r="I43">
            <v>695.5</v>
          </cell>
          <cell r="J43">
            <v>453.2</v>
          </cell>
          <cell r="K43">
            <v>340.6</v>
          </cell>
        </row>
        <row r="44">
          <cell r="B44">
            <v>13363</v>
          </cell>
          <cell r="C44">
            <v>113</v>
          </cell>
          <cell r="D44">
            <v>3</v>
          </cell>
          <cell r="E44">
            <v>21</v>
          </cell>
          <cell r="F44">
            <v>3771</v>
          </cell>
          <cell r="G44">
            <v>4002</v>
          </cell>
          <cell r="H44">
            <v>13321</v>
          </cell>
          <cell r="I44">
            <v>29177</v>
          </cell>
          <cell r="J44">
            <v>18531</v>
          </cell>
          <cell r="K44">
            <v>20299</v>
          </cell>
        </row>
        <row r="49">
          <cell r="E49">
            <v>0</v>
          </cell>
          <cell r="G49">
            <v>0</v>
          </cell>
          <cell r="I49">
            <v>1</v>
          </cell>
          <cell r="K49">
            <v>1</v>
          </cell>
        </row>
        <row r="50">
          <cell r="E50">
            <v>0</v>
          </cell>
          <cell r="G50">
            <v>0</v>
          </cell>
          <cell r="I50">
            <v>21</v>
          </cell>
          <cell r="K50">
            <v>13</v>
          </cell>
        </row>
        <row r="51">
          <cell r="E51">
            <v>17</v>
          </cell>
          <cell r="G51">
            <v>16</v>
          </cell>
          <cell r="I51">
            <v>64</v>
          </cell>
          <cell r="K51">
            <v>63</v>
          </cell>
        </row>
        <row r="52">
          <cell r="E52">
            <v>0</v>
          </cell>
          <cell r="G52">
            <v>0</v>
          </cell>
          <cell r="I52">
            <v>12</v>
          </cell>
          <cell r="K52">
            <v>11</v>
          </cell>
        </row>
        <row r="53">
          <cell r="E53">
            <v>5</v>
          </cell>
          <cell r="G53">
            <v>1</v>
          </cell>
          <cell r="I53">
            <v>17</v>
          </cell>
          <cell r="K53">
            <v>5</v>
          </cell>
        </row>
        <row r="54">
          <cell r="E54">
            <v>10</v>
          </cell>
          <cell r="G54">
            <v>2</v>
          </cell>
          <cell r="I54">
            <v>43</v>
          </cell>
          <cell r="K54">
            <v>5</v>
          </cell>
        </row>
        <row r="55">
          <cell r="E55">
            <v>0</v>
          </cell>
          <cell r="G55">
            <v>0</v>
          </cell>
          <cell r="I55">
            <v>2</v>
          </cell>
          <cell r="K55">
            <v>0</v>
          </cell>
        </row>
        <row r="56">
          <cell r="E56">
            <v>3</v>
          </cell>
          <cell r="G56">
            <v>0</v>
          </cell>
          <cell r="I56">
            <v>18</v>
          </cell>
          <cell r="K56">
            <v>7</v>
          </cell>
        </row>
        <row r="57">
          <cell r="G57">
            <v>57</v>
          </cell>
        </row>
        <row r="60">
          <cell r="D60">
            <v>88</v>
          </cell>
          <cell r="L60">
            <v>1522</v>
          </cell>
        </row>
        <row r="61">
          <cell r="D61">
            <v>24</v>
          </cell>
          <cell r="L61">
            <v>35066</v>
          </cell>
        </row>
        <row r="62">
          <cell r="D62">
            <v>13</v>
          </cell>
          <cell r="L62">
            <v>16</v>
          </cell>
        </row>
        <row r="63">
          <cell r="D63">
            <v>51</v>
          </cell>
        </row>
        <row r="64">
          <cell r="D64">
            <v>0</v>
          </cell>
          <cell r="L64">
            <v>75</v>
          </cell>
        </row>
        <row r="65">
          <cell r="D65">
            <v>46028</v>
          </cell>
        </row>
        <row r="68">
          <cell r="D68">
            <v>0</v>
          </cell>
        </row>
        <row r="82">
          <cell r="B82">
            <v>1.9128787878787877E-2</v>
          </cell>
          <cell r="C82">
            <v>11.496401515151515</v>
          </cell>
          <cell r="D82">
            <v>0</v>
          </cell>
          <cell r="E82">
            <v>69.628787878787875</v>
          </cell>
          <cell r="F82">
            <v>0</v>
          </cell>
          <cell r="G82">
            <v>0.15303030303030302</v>
          </cell>
          <cell r="H82">
            <v>0</v>
          </cell>
          <cell r="I82">
            <v>1841.0884469696969</v>
          </cell>
          <cell r="J82">
            <v>40.2469696969697</v>
          </cell>
        </row>
        <row r="86">
          <cell r="B86">
            <v>5.7386363636363638E-2</v>
          </cell>
          <cell r="C86">
            <v>76.36212121212121</v>
          </cell>
          <cell r="D86">
            <v>4.1509469696969701</v>
          </cell>
          <cell r="F86">
            <v>0.49734848484848487</v>
          </cell>
          <cell r="H86">
            <v>7.6515151515151508E-2</v>
          </cell>
          <cell r="J86">
            <v>0</v>
          </cell>
        </row>
        <row r="87">
          <cell r="B87">
            <v>0</v>
          </cell>
          <cell r="C87">
            <v>0</v>
          </cell>
          <cell r="D87">
            <v>0</v>
          </cell>
          <cell r="F87">
            <v>0</v>
          </cell>
          <cell r="H87">
            <v>0</v>
          </cell>
          <cell r="J87">
            <v>0</v>
          </cell>
        </row>
        <row r="88">
          <cell r="B88">
            <v>0</v>
          </cell>
          <cell r="C88">
            <v>0.15303030303030302</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0.78428030303030305</v>
          </cell>
          <cell r="C91">
            <v>1803.576893939394</v>
          </cell>
          <cell r="D91">
            <v>35.024810606060605</v>
          </cell>
          <cell r="F91">
            <v>1.3964015151515152</v>
          </cell>
          <cell r="H91">
            <v>0.30606060606060603</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6.3890151515151512</v>
          </cell>
          <cell r="C94">
            <v>32.557196969696967</v>
          </cell>
          <cell r="D94">
            <v>1.2433712121212122</v>
          </cell>
          <cell r="F94">
            <v>5.7386363636363638E-2</v>
          </cell>
          <cell r="H94">
            <v>0</v>
          </cell>
          <cell r="J94">
            <v>0</v>
          </cell>
        </row>
        <row r="99">
          <cell r="B99">
            <v>255.61799242424243</v>
          </cell>
          <cell r="C99">
            <v>2.1615530303030304</v>
          </cell>
          <cell r="D99">
            <v>5.7386363636363638E-2</v>
          </cell>
          <cell r="E99">
            <v>0.40170454545454548</v>
          </cell>
          <cell r="F99">
            <v>72.134659090909096</v>
          </cell>
          <cell r="G99">
            <v>76.553409090909085</v>
          </cell>
          <cell r="H99">
            <v>254.81458333333333</v>
          </cell>
          <cell r="I99">
            <v>558.12064393939397</v>
          </cell>
          <cell r="J99">
            <v>354.47556818181818</v>
          </cell>
          <cell r="K99">
            <v>388.29526515151514</v>
          </cell>
        </row>
      </sheetData>
      <sheetData sheetId="6">
        <row r="12">
          <cell r="B12">
            <v>0</v>
          </cell>
          <cell r="C12">
            <v>0</v>
          </cell>
          <cell r="D12">
            <v>0</v>
          </cell>
          <cell r="E12">
            <v>42.866</v>
          </cell>
          <cell r="F12">
            <v>0</v>
          </cell>
          <cell r="G12">
            <v>0</v>
          </cell>
          <cell r="H12">
            <v>0</v>
          </cell>
          <cell r="I12">
            <v>189.767</v>
          </cell>
          <cell r="J12">
            <v>0</v>
          </cell>
        </row>
        <row r="13">
          <cell r="B13">
            <v>0</v>
          </cell>
          <cell r="C13">
            <v>0</v>
          </cell>
          <cell r="D13">
            <v>0</v>
          </cell>
          <cell r="E13">
            <v>1347</v>
          </cell>
          <cell r="F13">
            <v>0</v>
          </cell>
          <cell r="G13">
            <v>0</v>
          </cell>
          <cell r="H13">
            <v>0</v>
          </cell>
          <cell r="I13">
            <v>7040</v>
          </cell>
          <cell r="J13">
            <v>0</v>
          </cell>
        </row>
        <row r="17">
          <cell r="B17">
            <v>0</v>
          </cell>
          <cell r="C17">
            <v>27.219000000000001</v>
          </cell>
          <cell r="D17">
            <v>10.869</v>
          </cell>
          <cell r="F17">
            <v>4.7889999999999997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144.321</v>
          </cell>
          <cell r="D22">
            <v>43.706000000000003</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1332</v>
          </cell>
          <cell r="D30">
            <v>9</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6955</v>
          </cell>
          <cell r="D35">
            <v>84</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42.055</v>
          </cell>
          <cell r="G43">
            <v>14.147</v>
          </cell>
          <cell r="H43">
            <v>13.262</v>
          </cell>
          <cell r="I43">
            <v>45.258000000000003</v>
          </cell>
          <cell r="J43">
            <v>76.945999999999998</v>
          </cell>
          <cell r="K43">
            <v>41.29</v>
          </cell>
        </row>
        <row r="44">
          <cell r="B44">
            <v>0</v>
          </cell>
          <cell r="C44">
            <v>0</v>
          </cell>
          <cell r="D44">
            <v>0</v>
          </cell>
          <cell r="E44">
            <v>0</v>
          </cell>
          <cell r="F44">
            <v>1046</v>
          </cell>
          <cell r="G44">
            <v>1213</v>
          </cell>
          <cell r="H44">
            <v>1377</v>
          </cell>
          <cell r="I44">
            <v>1505</v>
          </cell>
          <cell r="J44">
            <v>1837</v>
          </cell>
          <cell r="K44">
            <v>1405</v>
          </cell>
        </row>
        <row r="49">
          <cell r="E49">
            <v>0</v>
          </cell>
          <cell r="G49">
            <v>0</v>
          </cell>
          <cell r="I49">
            <v>0</v>
          </cell>
          <cell r="K49">
            <v>0</v>
          </cell>
        </row>
        <row r="50">
          <cell r="E50">
            <v>0</v>
          </cell>
          <cell r="G50">
            <v>0</v>
          </cell>
          <cell r="I50">
            <v>0</v>
          </cell>
          <cell r="K50">
            <v>0</v>
          </cell>
        </row>
        <row r="51">
          <cell r="E51">
            <v>0</v>
          </cell>
          <cell r="G51">
            <v>0</v>
          </cell>
          <cell r="I51">
            <v>2</v>
          </cell>
          <cell r="K51">
            <v>2</v>
          </cell>
        </row>
        <row r="52">
          <cell r="E52">
            <v>0</v>
          </cell>
          <cell r="G52">
            <v>0</v>
          </cell>
          <cell r="I52">
            <v>4</v>
          </cell>
          <cell r="K52">
            <v>0</v>
          </cell>
        </row>
        <row r="53">
          <cell r="E53">
            <v>2</v>
          </cell>
          <cell r="G53">
            <v>0</v>
          </cell>
          <cell r="I53">
            <v>0</v>
          </cell>
          <cell r="K53">
            <v>0</v>
          </cell>
        </row>
        <row r="54">
          <cell r="E54">
            <v>0</v>
          </cell>
          <cell r="G54">
            <v>0</v>
          </cell>
          <cell r="I54">
            <v>0</v>
          </cell>
          <cell r="K54">
            <v>0</v>
          </cell>
        </row>
        <row r="55">
          <cell r="E55">
            <v>0</v>
          </cell>
          <cell r="G55">
            <v>0</v>
          </cell>
          <cell r="I55">
            <v>5</v>
          </cell>
          <cell r="K55">
            <v>0</v>
          </cell>
        </row>
        <row r="56">
          <cell r="E56">
            <v>0</v>
          </cell>
          <cell r="G56">
            <v>0</v>
          </cell>
          <cell r="I56">
            <v>0</v>
          </cell>
          <cell r="K56">
            <v>0</v>
          </cell>
        </row>
        <row r="57">
          <cell r="G57">
            <v>0</v>
          </cell>
        </row>
        <row r="60">
          <cell r="D60">
            <v>3</v>
          </cell>
          <cell r="L60">
            <v>172</v>
          </cell>
        </row>
        <row r="61">
          <cell r="D61">
            <v>0</v>
          </cell>
          <cell r="L61">
            <v>1494</v>
          </cell>
        </row>
        <row r="62">
          <cell r="D62">
            <v>2</v>
          </cell>
          <cell r="L62">
            <v>3</v>
          </cell>
        </row>
        <row r="63">
          <cell r="D63">
            <v>1</v>
          </cell>
        </row>
        <row r="64">
          <cell r="D64">
            <v>0</v>
          </cell>
          <cell r="L64">
            <v>4</v>
          </cell>
        </row>
        <row r="65">
          <cell r="D65">
            <v>3201</v>
          </cell>
        </row>
        <row r="68">
          <cell r="D68">
            <v>0</v>
          </cell>
        </row>
        <row r="82">
          <cell r="B82">
            <v>0</v>
          </cell>
          <cell r="C82">
            <v>0</v>
          </cell>
          <cell r="D82">
            <v>0</v>
          </cell>
          <cell r="E82">
            <v>29.292147727272724</v>
          </cell>
          <cell r="F82">
            <v>0</v>
          </cell>
          <cell r="G82">
            <v>0</v>
          </cell>
          <cell r="H82">
            <v>0</v>
          </cell>
          <cell r="I82">
            <v>153.09333333333333</v>
          </cell>
          <cell r="J82">
            <v>0</v>
          </cell>
        </row>
        <row r="86">
          <cell r="B86">
            <v>0</v>
          </cell>
          <cell r="C86">
            <v>28.965954545454544</v>
          </cell>
          <cell r="D86">
            <v>0.19571590909090908</v>
          </cell>
          <cell r="F86">
            <v>2.1746212121212121E-2</v>
          </cell>
          <cell r="H86">
            <v>2.1746212121212121E-2</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151.24490530303029</v>
          </cell>
          <cell r="D91">
            <v>1.8266818181818181</v>
          </cell>
          <cell r="F91">
            <v>2.1746212121212121E-2</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22.746537878787876</v>
          </cell>
          <cell r="G99">
            <v>26.378155303030304</v>
          </cell>
          <cell r="H99">
            <v>29.944534090909087</v>
          </cell>
          <cell r="I99">
            <v>32.728049242424241</v>
          </cell>
          <cell r="J99">
            <v>39.947791666666667</v>
          </cell>
          <cell r="K99">
            <v>30.553428030303024</v>
          </cell>
        </row>
      </sheetData>
      <sheetData sheetId="7">
        <row r="12">
          <cell r="B12">
            <v>0</v>
          </cell>
          <cell r="C12">
            <v>0</v>
          </cell>
          <cell r="D12">
            <v>0</v>
          </cell>
          <cell r="E12">
            <v>78</v>
          </cell>
          <cell r="F12">
            <v>0</v>
          </cell>
          <cell r="G12">
            <v>0</v>
          </cell>
          <cell r="H12">
            <v>0</v>
          </cell>
          <cell r="I12">
            <v>220</v>
          </cell>
          <cell r="J12">
            <v>0</v>
          </cell>
          <cell r="K12"/>
        </row>
        <row r="13">
          <cell r="B13">
            <v>0</v>
          </cell>
          <cell r="C13">
            <v>0</v>
          </cell>
          <cell r="D13">
            <v>0</v>
          </cell>
          <cell r="E13">
            <v>1024</v>
          </cell>
          <cell r="F13">
            <v>0</v>
          </cell>
          <cell r="G13">
            <v>0</v>
          </cell>
          <cell r="H13">
            <v>0</v>
          </cell>
          <cell r="I13">
            <v>11327</v>
          </cell>
          <cell r="J13">
            <v>0</v>
          </cell>
          <cell r="K13"/>
        </row>
        <row r="17">
          <cell r="B17">
            <v>0</v>
          </cell>
          <cell r="C17">
            <v>28</v>
          </cell>
          <cell r="D17">
            <v>24</v>
          </cell>
          <cell r="E17"/>
          <cell r="F17">
            <v>15</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163</v>
          </cell>
          <cell r="D22">
            <v>48</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973</v>
          </cell>
          <cell r="D30">
            <v>39</v>
          </cell>
          <cell r="E30"/>
          <cell r="F30">
            <v>6</v>
          </cell>
          <cell r="G30"/>
          <cell r="H30">
            <v>6</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11137</v>
          </cell>
          <cell r="D35">
            <v>184</v>
          </cell>
          <cell r="E35"/>
          <cell r="F35">
            <v>3</v>
          </cell>
          <cell r="G35"/>
          <cell r="H35">
            <v>3</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13</v>
          </cell>
          <cell r="F43">
            <v>37</v>
          </cell>
          <cell r="G43">
            <v>31</v>
          </cell>
          <cell r="H43">
            <v>20</v>
          </cell>
          <cell r="I43">
            <v>146</v>
          </cell>
          <cell r="J43">
            <v>19</v>
          </cell>
          <cell r="K43">
            <v>32</v>
          </cell>
        </row>
        <row r="44">
          <cell r="B44">
            <v>73</v>
          </cell>
          <cell r="C44">
            <v>0</v>
          </cell>
          <cell r="D44">
            <v>0</v>
          </cell>
          <cell r="E44">
            <v>3</v>
          </cell>
          <cell r="F44">
            <v>1016</v>
          </cell>
          <cell r="G44">
            <v>2621</v>
          </cell>
          <cell r="H44">
            <v>1943</v>
          </cell>
          <cell r="I44">
            <v>2632</v>
          </cell>
          <cell r="J44">
            <v>1374</v>
          </cell>
          <cell r="K44">
            <v>2689</v>
          </cell>
        </row>
        <row r="49">
          <cell r="E49">
            <v>0</v>
          </cell>
          <cell r="F49"/>
          <cell r="G49">
            <v>0</v>
          </cell>
          <cell r="H49"/>
          <cell r="I49">
            <v>1</v>
          </cell>
          <cell r="J49"/>
          <cell r="K49">
            <v>1</v>
          </cell>
          <cell r="L49"/>
        </row>
        <row r="50">
          <cell r="E50">
            <v>0</v>
          </cell>
          <cell r="F50"/>
          <cell r="G50">
            <v>0</v>
          </cell>
          <cell r="H50"/>
          <cell r="I50">
            <v>0</v>
          </cell>
          <cell r="J50"/>
          <cell r="K50">
            <v>0</v>
          </cell>
          <cell r="L50"/>
        </row>
        <row r="51">
          <cell r="E51">
            <v>0</v>
          </cell>
          <cell r="F51"/>
          <cell r="G51">
            <v>0</v>
          </cell>
          <cell r="H51"/>
          <cell r="I51">
            <v>13</v>
          </cell>
          <cell r="J51"/>
          <cell r="K51">
            <v>13</v>
          </cell>
          <cell r="L51"/>
        </row>
        <row r="52">
          <cell r="E52">
            <v>0</v>
          </cell>
          <cell r="F52"/>
          <cell r="G52">
            <v>0</v>
          </cell>
          <cell r="H52"/>
          <cell r="I52">
            <v>0</v>
          </cell>
          <cell r="J52"/>
          <cell r="K52">
            <v>0</v>
          </cell>
          <cell r="L52"/>
        </row>
        <row r="53">
          <cell r="E53">
            <v>0</v>
          </cell>
          <cell r="F53"/>
          <cell r="G53">
            <v>0</v>
          </cell>
          <cell r="H53"/>
          <cell r="I53">
            <v>1</v>
          </cell>
          <cell r="J53"/>
          <cell r="K53">
            <v>1</v>
          </cell>
          <cell r="L53"/>
        </row>
        <row r="54">
          <cell r="E54">
            <v>0</v>
          </cell>
          <cell r="F54"/>
          <cell r="G54">
            <v>0</v>
          </cell>
          <cell r="H54"/>
          <cell r="I54">
            <v>17</v>
          </cell>
          <cell r="J54"/>
          <cell r="K54">
            <v>17</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13</v>
          </cell>
          <cell r="L60">
            <v>414</v>
          </cell>
        </row>
        <row r="61">
          <cell r="D61">
            <v>3</v>
          </cell>
          <cell r="L61">
            <v>2445</v>
          </cell>
        </row>
        <row r="62">
          <cell r="D62">
            <v>2</v>
          </cell>
          <cell r="L62">
            <v>8</v>
          </cell>
        </row>
        <row r="63">
          <cell r="D63">
            <v>7</v>
          </cell>
          <cell r="L63"/>
        </row>
        <row r="64">
          <cell r="D64">
            <v>1</v>
          </cell>
          <cell r="L64">
            <v>30</v>
          </cell>
        </row>
        <row r="65">
          <cell r="D65">
            <v>4118</v>
          </cell>
          <cell r="L65"/>
        </row>
        <row r="68">
          <cell r="D68">
            <v>0</v>
          </cell>
        </row>
        <row r="69">
          <cell r="D69"/>
        </row>
        <row r="82">
          <cell r="B82">
            <v>0</v>
          </cell>
          <cell r="C82">
            <v>0</v>
          </cell>
          <cell r="D82">
            <v>0</v>
          </cell>
          <cell r="E82">
            <v>20.363636363636363</v>
          </cell>
          <cell r="F82">
            <v>0</v>
          </cell>
          <cell r="G82">
            <v>0</v>
          </cell>
          <cell r="H82">
            <v>0</v>
          </cell>
          <cell r="I82">
            <v>225.25284090909091</v>
          </cell>
          <cell r="J82">
            <v>0</v>
          </cell>
          <cell r="K82"/>
        </row>
        <row r="86">
          <cell r="B86">
            <v>0</v>
          </cell>
          <cell r="C86">
            <v>19.349431818181817</v>
          </cell>
          <cell r="D86">
            <v>0.77556818181818177</v>
          </cell>
          <cell r="E86"/>
          <cell r="F86">
            <v>0.11931818181818182</v>
          </cell>
          <cell r="G86"/>
          <cell r="H86">
            <v>0.11931818181818182</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221.47443181818181</v>
          </cell>
          <cell r="D91">
            <v>3.6590909090909092</v>
          </cell>
          <cell r="E91"/>
          <cell r="F91">
            <v>5.9659090909090912E-2</v>
          </cell>
          <cell r="G91"/>
          <cell r="H91">
            <v>5.9659090909090912E-2</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1.4517045454545454</v>
          </cell>
          <cell r="C99">
            <v>0</v>
          </cell>
          <cell r="D99">
            <v>0</v>
          </cell>
          <cell r="E99">
            <v>5.9659090909090912E-2</v>
          </cell>
          <cell r="F99">
            <v>20.204545454545453</v>
          </cell>
          <cell r="G99">
            <v>52.122159090909093</v>
          </cell>
          <cell r="H99">
            <v>38.639204545454547</v>
          </cell>
          <cell r="I99">
            <v>52.340909090909093</v>
          </cell>
          <cell r="J99">
            <v>27.323863636363637</v>
          </cell>
          <cell r="K99">
            <v>53.47443181818182</v>
          </cell>
        </row>
      </sheetData>
      <sheetData sheetId="8">
        <row r="12">
          <cell r="B12">
            <v>0</v>
          </cell>
          <cell r="C12">
            <v>0</v>
          </cell>
          <cell r="D12">
            <v>0</v>
          </cell>
          <cell r="E12">
            <v>2877</v>
          </cell>
          <cell r="F12">
            <v>0</v>
          </cell>
          <cell r="G12">
            <v>0</v>
          </cell>
          <cell r="H12">
            <v>0</v>
          </cell>
          <cell r="I12">
            <v>6472</v>
          </cell>
          <cell r="J12">
            <v>0</v>
          </cell>
        </row>
        <row r="13">
          <cell r="B13">
            <v>0</v>
          </cell>
          <cell r="C13">
            <v>0</v>
          </cell>
          <cell r="D13">
            <v>0</v>
          </cell>
          <cell r="E13">
            <v>56316</v>
          </cell>
          <cell r="F13">
            <v>0</v>
          </cell>
          <cell r="G13">
            <v>3</v>
          </cell>
          <cell r="H13">
            <v>0</v>
          </cell>
          <cell r="I13">
            <v>359661</v>
          </cell>
          <cell r="J13">
            <v>0</v>
          </cell>
        </row>
        <row r="17">
          <cell r="B17">
            <v>0</v>
          </cell>
          <cell r="C17">
            <v>1171</v>
          </cell>
          <cell r="D17">
            <v>643</v>
          </cell>
          <cell r="F17">
            <v>819</v>
          </cell>
          <cell r="H17">
            <v>192</v>
          </cell>
          <cell r="J17">
            <v>52</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4841</v>
          </cell>
          <cell r="D22">
            <v>1250</v>
          </cell>
          <cell r="F22">
            <v>381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49664</v>
          </cell>
          <cell r="D30">
            <v>6371</v>
          </cell>
          <cell r="F30">
            <v>229</v>
          </cell>
          <cell r="H30">
            <v>50</v>
          </cell>
          <cell r="J30">
            <v>2</v>
          </cell>
        </row>
        <row r="31">
          <cell r="B31">
            <v>0</v>
          </cell>
          <cell r="C31">
            <v>0</v>
          </cell>
          <cell r="D31">
            <v>0</v>
          </cell>
          <cell r="F31">
            <v>0</v>
          </cell>
          <cell r="H31">
            <v>0</v>
          </cell>
          <cell r="J31">
            <v>0</v>
          </cell>
        </row>
        <row r="32">
          <cell r="B32">
            <v>0</v>
          </cell>
          <cell r="C32">
            <v>3</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355955</v>
          </cell>
          <cell r="D35">
            <v>3449</v>
          </cell>
          <cell r="F35">
            <v>229</v>
          </cell>
          <cell r="H35">
            <v>28</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7</v>
          </cell>
          <cell r="E43">
            <v>292</v>
          </cell>
          <cell r="F43">
            <v>1845</v>
          </cell>
          <cell r="G43">
            <v>1465</v>
          </cell>
          <cell r="H43">
            <v>1068</v>
          </cell>
          <cell r="I43">
            <v>2387</v>
          </cell>
          <cell r="J43">
            <v>1406</v>
          </cell>
          <cell r="K43">
            <v>879</v>
          </cell>
        </row>
        <row r="44">
          <cell r="B44">
            <v>0</v>
          </cell>
          <cell r="C44">
            <v>0</v>
          </cell>
          <cell r="D44">
            <v>41</v>
          </cell>
          <cell r="E44">
            <v>6240</v>
          </cell>
          <cell r="F44">
            <v>43533</v>
          </cell>
          <cell r="G44">
            <v>89631</v>
          </cell>
          <cell r="H44">
            <v>70736</v>
          </cell>
          <cell r="I44">
            <v>88117</v>
          </cell>
          <cell r="J44">
            <v>63769</v>
          </cell>
          <cell r="K44">
            <v>53913</v>
          </cell>
        </row>
        <row r="49">
          <cell r="E49">
            <v>1</v>
          </cell>
          <cell r="G49">
            <v>1</v>
          </cell>
          <cell r="I49">
            <v>18</v>
          </cell>
          <cell r="K49">
            <v>10</v>
          </cell>
        </row>
        <row r="50">
          <cell r="E50">
            <v>5</v>
          </cell>
          <cell r="G50">
            <v>4</v>
          </cell>
          <cell r="I50">
            <v>31</v>
          </cell>
          <cell r="K50">
            <v>28</v>
          </cell>
        </row>
        <row r="51">
          <cell r="E51">
            <v>56</v>
          </cell>
          <cell r="G51">
            <v>56</v>
          </cell>
          <cell r="I51">
            <v>233</v>
          </cell>
          <cell r="K51">
            <v>218</v>
          </cell>
        </row>
        <row r="52">
          <cell r="E52">
            <v>3</v>
          </cell>
          <cell r="G52">
            <v>3</v>
          </cell>
          <cell r="I52">
            <v>71</v>
          </cell>
          <cell r="K52">
            <v>70</v>
          </cell>
        </row>
        <row r="53">
          <cell r="E53">
            <v>9</v>
          </cell>
          <cell r="G53">
            <v>4</v>
          </cell>
          <cell r="I53">
            <v>60</v>
          </cell>
          <cell r="K53">
            <v>29</v>
          </cell>
        </row>
        <row r="54">
          <cell r="E54">
            <v>14</v>
          </cell>
          <cell r="G54">
            <v>6</v>
          </cell>
          <cell r="I54">
            <v>220</v>
          </cell>
          <cell r="K54">
            <v>218</v>
          </cell>
        </row>
        <row r="55">
          <cell r="E55">
            <v>3</v>
          </cell>
          <cell r="G55">
            <v>2</v>
          </cell>
          <cell r="I55">
            <v>19</v>
          </cell>
          <cell r="K55">
            <v>16</v>
          </cell>
        </row>
        <row r="56">
          <cell r="E56">
            <v>2</v>
          </cell>
          <cell r="G56">
            <v>1</v>
          </cell>
          <cell r="I56">
            <v>21</v>
          </cell>
          <cell r="K56">
            <v>8</v>
          </cell>
        </row>
        <row r="57">
          <cell r="G57">
            <v>8</v>
          </cell>
        </row>
        <row r="60">
          <cell r="D60">
            <v>289</v>
          </cell>
          <cell r="L60">
            <v>5217</v>
          </cell>
        </row>
        <row r="61">
          <cell r="D61">
            <v>37</v>
          </cell>
          <cell r="L61">
            <v>56744</v>
          </cell>
        </row>
        <row r="62">
          <cell r="D62">
            <v>54</v>
          </cell>
          <cell r="L62">
            <v>319</v>
          </cell>
        </row>
        <row r="63">
          <cell r="D63">
            <v>138</v>
          </cell>
        </row>
        <row r="64">
          <cell r="D64">
            <v>60</v>
          </cell>
          <cell r="L64">
            <v>38030</v>
          </cell>
        </row>
        <row r="65">
          <cell r="D65">
            <v>190212</v>
          </cell>
        </row>
        <row r="68">
          <cell r="D68">
            <v>0</v>
          </cell>
        </row>
        <row r="82">
          <cell r="B82">
            <v>0</v>
          </cell>
          <cell r="C82">
            <v>0</v>
          </cell>
          <cell r="D82">
            <v>0</v>
          </cell>
          <cell r="E82">
            <v>1066.590909090909</v>
          </cell>
          <cell r="F82">
            <v>0</v>
          </cell>
          <cell r="G82">
            <v>5.6818181818181816E-2</v>
          </cell>
          <cell r="H82">
            <v>0</v>
          </cell>
          <cell r="I82">
            <v>6811.761363636364</v>
          </cell>
          <cell r="J82">
            <v>0</v>
          </cell>
        </row>
        <row r="86">
          <cell r="B86">
            <v>0</v>
          </cell>
          <cell r="C86">
            <v>940.60606060606062</v>
          </cell>
          <cell r="D86">
            <v>120.66287878787878</v>
          </cell>
          <cell r="F86">
            <v>4.3371212121212119</v>
          </cell>
          <cell r="H86">
            <v>0.94696969696969702</v>
          </cell>
          <cell r="J86">
            <v>3.787878787878788E-2</v>
          </cell>
        </row>
        <row r="87">
          <cell r="B87">
            <v>0</v>
          </cell>
          <cell r="C87">
            <v>0</v>
          </cell>
          <cell r="D87">
            <v>0</v>
          </cell>
          <cell r="F87">
            <v>0</v>
          </cell>
          <cell r="H87">
            <v>0</v>
          </cell>
          <cell r="J87">
            <v>0</v>
          </cell>
        </row>
        <row r="88">
          <cell r="B88">
            <v>0</v>
          </cell>
          <cell r="C88">
            <v>5.6818181818181816E-2</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6741.57196969697</v>
          </cell>
          <cell r="D91">
            <v>65.321969696969703</v>
          </cell>
          <cell r="F91">
            <v>4.3371212121212119</v>
          </cell>
          <cell r="H91">
            <v>0.53030303030303028</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0.77651515151515149</v>
          </cell>
          <cell r="E99">
            <v>118.18181818181819</v>
          </cell>
          <cell r="F99">
            <v>824.48863636363637</v>
          </cell>
          <cell r="G99">
            <v>1697.5568181818182</v>
          </cell>
          <cell r="H99">
            <v>1339.6969696969697</v>
          </cell>
          <cell r="I99">
            <v>1668.8825757575758</v>
          </cell>
          <cell r="J99">
            <v>1207.746212121212</v>
          </cell>
          <cell r="K99">
            <v>1021.0795454545455</v>
          </cell>
        </row>
      </sheetData>
      <sheetData sheetId="9">
        <row r="12">
          <cell r="B12">
            <v>0</v>
          </cell>
          <cell r="C12">
            <v>0</v>
          </cell>
          <cell r="D12">
            <v>0</v>
          </cell>
          <cell r="E12">
            <v>4292</v>
          </cell>
          <cell r="F12">
            <v>0</v>
          </cell>
          <cell r="G12">
            <v>0</v>
          </cell>
          <cell r="H12">
            <v>0</v>
          </cell>
          <cell r="I12">
            <v>7331</v>
          </cell>
          <cell r="J12">
            <v>0</v>
          </cell>
          <cell r="K12"/>
        </row>
        <row r="13">
          <cell r="B13">
            <v>0</v>
          </cell>
          <cell r="C13">
            <v>0</v>
          </cell>
          <cell r="D13">
            <v>0</v>
          </cell>
          <cell r="E13">
            <v>76680</v>
          </cell>
          <cell r="F13">
            <v>0</v>
          </cell>
          <cell r="G13">
            <v>10379</v>
          </cell>
          <cell r="H13">
            <v>0</v>
          </cell>
          <cell r="I13">
            <v>440621</v>
          </cell>
          <cell r="J13">
            <v>0</v>
          </cell>
          <cell r="K13"/>
        </row>
        <row r="17">
          <cell r="B17">
            <v>0</v>
          </cell>
          <cell r="C17">
            <v>1765</v>
          </cell>
          <cell r="D17">
            <v>1529</v>
          </cell>
          <cell r="E17"/>
          <cell r="F17">
            <v>757</v>
          </cell>
          <cell r="G17"/>
          <cell r="H17">
            <v>127</v>
          </cell>
          <cell r="I17"/>
          <cell r="J17">
            <v>114</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4767</v>
          </cell>
          <cell r="D22">
            <v>2173</v>
          </cell>
          <cell r="E22"/>
          <cell r="F22">
            <v>391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69627</v>
          </cell>
          <cell r="D30">
            <v>6431</v>
          </cell>
          <cell r="E30"/>
          <cell r="F30">
            <v>523</v>
          </cell>
          <cell r="G30"/>
          <cell r="H30">
            <v>96</v>
          </cell>
          <cell r="I30"/>
          <cell r="J30">
            <v>3</v>
          </cell>
          <cell r="K30"/>
        </row>
        <row r="31">
          <cell r="B31">
            <v>0</v>
          </cell>
          <cell r="C31">
            <v>0</v>
          </cell>
          <cell r="D31">
            <v>0</v>
          </cell>
          <cell r="E31"/>
          <cell r="F31">
            <v>0</v>
          </cell>
          <cell r="G31"/>
          <cell r="H31">
            <v>0</v>
          </cell>
          <cell r="I31"/>
          <cell r="J31">
            <v>0</v>
          </cell>
          <cell r="K31"/>
        </row>
        <row r="32">
          <cell r="B32">
            <v>0</v>
          </cell>
          <cell r="C32">
            <v>18</v>
          </cell>
          <cell r="D32">
            <v>10361</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81</v>
          </cell>
          <cell r="D34">
            <v>11478</v>
          </cell>
          <cell r="E34"/>
          <cell r="F34">
            <v>0</v>
          </cell>
          <cell r="G34"/>
          <cell r="H34">
            <v>0</v>
          </cell>
          <cell r="I34"/>
          <cell r="J34">
            <v>0</v>
          </cell>
          <cell r="K34"/>
        </row>
        <row r="35">
          <cell r="B35">
            <v>0</v>
          </cell>
          <cell r="C35">
            <v>420512</v>
          </cell>
          <cell r="D35">
            <v>7831</v>
          </cell>
          <cell r="E35"/>
          <cell r="F35">
            <v>679</v>
          </cell>
          <cell r="G35"/>
          <cell r="H35">
            <v>40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3</v>
          </cell>
          <cell r="E43">
            <v>662</v>
          </cell>
          <cell r="F43">
            <v>2329</v>
          </cell>
          <cell r="G43">
            <v>1136</v>
          </cell>
          <cell r="H43">
            <v>910</v>
          </cell>
          <cell r="I43">
            <v>2801</v>
          </cell>
          <cell r="J43">
            <v>1762</v>
          </cell>
          <cell r="K43">
            <v>2020</v>
          </cell>
        </row>
        <row r="44">
          <cell r="B44">
            <v>1463</v>
          </cell>
          <cell r="C44">
            <v>581</v>
          </cell>
          <cell r="D44">
            <v>875</v>
          </cell>
          <cell r="E44">
            <v>25419</v>
          </cell>
          <cell r="F44">
            <v>73893</v>
          </cell>
          <cell r="G44">
            <v>56921</v>
          </cell>
          <cell r="H44">
            <v>64059</v>
          </cell>
          <cell r="I44">
            <v>88808</v>
          </cell>
          <cell r="J44">
            <v>78635</v>
          </cell>
          <cell r="K44">
            <v>137026</v>
          </cell>
        </row>
        <row r="49">
          <cell r="E49">
            <v>13</v>
          </cell>
          <cell r="F49"/>
          <cell r="G49">
            <v>6</v>
          </cell>
          <cell r="H49"/>
          <cell r="I49">
            <v>53</v>
          </cell>
          <cell r="J49"/>
          <cell r="K49">
            <v>40</v>
          </cell>
          <cell r="L49"/>
        </row>
        <row r="50">
          <cell r="E50">
            <v>3</v>
          </cell>
          <cell r="F50"/>
          <cell r="G50">
            <v>3</v>
          </cell>
          <cell r="H50"/>
          <cell r="I50">
            <v>117</v>
          </cell>
          <cell r="J50"/>
          <cell r="K50">
            <v>102</v>
          </cell>
          <cell r="L50"/>
        </row>
        <row r="51">
          <cell r="E51">
            <v>77</v>
          </cell>
          <cell r="F51"/>
          <cell r="G51">
            <v>75</v>
          </cell>
          <cell r="H51"/>
          <cell r="I51">
            <v>361</v>
          </cell>
          <cell r="J51"/>
          <cell r="K51">
            <v>336</v>
          </cell>
          <cell r="L51"/>
        </row>
        <row r="52">
          <cell r="E52">
            <v>2</v>
          </cell>
          <cell r="F52"/>
          <cell r="G52">
            <v>2</v>
          </cell>
          <cell r="H52"/>
          <cell r="I52">
            <v>132</v>
          </cell>
          <cell r="J52"/>
          <cell r="K52">
            <v>130</v>
          </cell>
          <cell r="L52"/>
        </row>
        <row r="53">
          <cell r="E53">
            <v>25</v>
          </cell>
          <cell r="F53"/>
          <cell r="G53">
            <v>12</v>
          </cell>
          <cell r="H53"/>
          <cell r="I53">
            <v>86</v>
          </cell>
          <cell r="J53"/>
          <cell r="K53">
            <v>48</v>
          </cell>
          <cell r="L53"/>
        </row>
        <row r="54">
          <cell r="E54">
            <v>13</v>
          </cell>
          <cell r="F54"/>
          <cell r="G54">
            <v>7</v>
          </cell>
          <cell r="H54"/>
          <cell r="I54">
            <v>133</v>
          </cell>
          <cell r="J54"/>
          <cell r="K54">
            <v>124</v>
          </cell>
          <cell r="L54"/>
        </row>
        <row r="55">
          <cell r="E55">
            <v>5</v>
          </cell>
          <cell r="F55"/>
          <cell r="G55">
            <v>4</v>
          </cell>
          <cell r="H55"/>
          <cell r="I55">
            <v>10</v>
          </cell>
          <cell r="J55"/>
          <cell r="K55">
            <v>8</v>
          </cell>
          <cell r="L55"/>
        </row>
        <row r="56">
          <cell r="E56">
            <v>5</v>
          </cell>
          <cell r="F56"/>
          <cell r="G56">
            <v>3</v>
          </cell>
          <cell r="H56"/>
          <cell r="I56">
            <v>140</v>
          </cell>
          <cell r="J56"/>
          <cell r="K56">
            <v>60</v>
          </cell>
          <cell r="L56"/>
        </row>
        <row r="57">
          <cell r="G57">
            <v>13</v>
          </cell>
          <cell r="H57"/>
          <cell r="I57"/>
          <cell r="J57"/>
          <cell r="K57"/>
          <cell r="L57"/>
        </row>
        <row r="60">
          <cell r="D60">
            <v>437</v>
          </cell>
          <cell r="L60">
            <v>9173</v>
          </cell>
        </row>
        <row r="61">
          <cell r="D61">
            <v>64</v>
          </cell>
          <cell r="L61">
            <v>126699</v>
          </cell>
        </row>
        <row r="62">
          <cell r="D62">
            <v>134</v>
          </cell>
          <cell r="L62">
            <v>652</v>
          </cell>
        </row>
        <row r="63">
          <cell r="D63">
            <v>207</v>
          </cell>
          <cell r="L63"/>
        </row>
        <row r="64">
          <cell r="D64">
            <v>32</v>
          </cell>
          <cell r="L64">
            <v>107116</v>
          </cell>
        </row>
        <row r="65">
          <cell r="D65">
            <v>242517</v>
          </cell>
          <cell r="L65"/>
        </row>
        <row r="68">
          <cell r="D68">
            <v>0</v>
          </cell>
        </row>
        <row r="69">
          <cell r="D69"/>
        </row>
        <row r="82">
          <cell r="B82">
            <v>0</v>
          </cell>
          <cell r="C82">
            <v>0</v>
          </cell>
          <cell r="D82">
            <v>0</v>
          </cell>
          <cell r="E82">
            <v>1248.9545454545455</v>
          </cell>
          <cell r="F82">
            <v>0</v>
          </cell>
          <cell r="G82">
            <v>169.05189393939395</v>
          </cell>
          <cell r="H82">
            <v>0</v>
          </cell>
          <cell r="I82">
            <v>7176.7814393939398</v>
          </cell>
          <cell r="J82">
            <v>0</v>
          </cell>
          <cell r="K82"/>
        </row>
        <row r="86">
          <cell r="B86">
            <v>0</v>
          </cell>
          <cell r="C86">
            <v>1134.0761363636364</v>
          </cell>
          <cell r="D86">
            <v>104.74734848484849</v>
          </cell>
          <cell r="E86"/>
          <cell r="F86">
            <v>8.5185606060606069</v>
          </cell>
          <cell r="G86"/>
          <cell r="H86">
            <v>1.5636363636363637</v>
          </cell>
          <cell r="I86"/>
          <cell r="J86">
            <v>4.8863636363636366E-2</v>
          </cell>
          <cell r="K86"/>
        </row>
        <row r="87">
          <cell r="B87">
            <v>0</v>
          </cell>
          <cell r="C87">
            <v>0</v>
          </cell>
          <cell r="D87">
            <v>0</v>
          </cell>
          <cell r="E87"/>
          <cell r="F87">
            <v>0</v>
          </cell>
          <cell r="G87"/>
          <cell r="H87">
            <v>0</v>
          </cell>
          <cell r="I87"/>
          <cell r="J87">
            <v>0</v>
          </cell>
          <cell r="K87"/>
        </row>
        <row r="88">
          <cell r="B88">
            <v>0</v>
          </cell>
          <cell r="C88">
            <v>0.29318181818181815</v>
          </cell>
          <cell r="D88">
            <v>168.75871212121211</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1.3193181818181818</v>
          </cell>
          <cell r="D90">
            <v>186.95227272727271</v>
          </cell>
          <cell r="E90"/>
          <cell r="F90">
            <v>0</v>
          </cell>
          <cell r="G90"/>
          <cell r="H90">
            <v>0</v>
          </cell>
          <cell r="I90"/>
          <cell r="J90">
            <v>0</v>
          </cell>
          <cell r="K90"/>
        </row>
        <row r="91">
          <cell r="B91">
            <v>0</v>
          </cell>
          <cell r="C91">
            <v>6849.2484848484846</v>
          </cell>
          <cell r="D91">
            <v>127.55037878787878</v>
          </cell>
          <cell r="E91"/>
          <cell r="F91">
            <v>11.059469696969696</v>
          </cell>
          <cell r="G91"/>
          <cell r="H91">
            <v>0.65151515151515149</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23.829166666666666</v>
          </cell>
          <cell r="C99">
            <v>9.4632575757575754</v>
          </cell>
          <cell r="D99">
            <v>14.251893939393939</v>
          </cell>
          <cell r="E99">
            <v>414.02159090909089</v>
          </cell>
          <cell r="F99">
            <v>1203.5602272727272</v>
          </cell>
          <cell r="G99">
            <v>927.12234848484843</v>
          </cell>
          <cell r="H99">
            <v>1043.3852272727272</v>
          </cell>
          <cell r="I99">
            <v>1446.4939393939394</v>
          </cell>
          <cell r="J99">
            <v>1280.7973484848485</v>
          </cell>
          <cell r="K99">
            <v>2231.8628787878788</v>
          </cell>
        </row>
      </sheetData>
      <sheetData sheetId="10">
        <row r="12">
          <cell r="B12">
            <v>0</v>
          </cell>
          <cell r="C12">
            <v>0</v>
          </cell>
          <cell r="D12">
            <v>0</v>
          </cell>
          <cell r="E12">
            <v>1515</v>
          </cell>
          <cell r="F12">
            <v>0</v>
          </cell>
          <cell r="G12">
            <v>0</v>
          </cell>
          <cell r="H12">
            <v>0</v>
          </cell>
          <cell r="I12">
            <v>6759</v>
          </cell>
          <cell r="J12">
            <v>0</v>
          </cell>
        </row>
        <row r="13">
          <cell r="B13">
            <v>0</v>
          </cell>
          <cell r="C13">
            <v>0</v>
          </cell>
          <cell r="D13">
            <v>0</v>
          </cell>
          <cell r="E13">
            <v>25150</v>
          </cell>
          <cell r="F13">
            <v>0</v>
          </cell>
          <cell r="G13">
            <v>0</v>
          </cell>
          <cell r="H13">
            <v>0</v>
          </cell>
          <cell r="I13">
            <v>282390</v>
          </cell>
          <cell r="J13">
            <v>0</v>
          </cell>
        </row>
        <row r="17">
          <cell r="B17">
            <v>0</v>
          </cell>
          <cell r="C17">
            <v>639</v>
          </cell>
          <cell r="D17">
            <v>464</v>
          </cell>
          <cell r="F17">
            <v>333</v>
          </cell>
          <cell r="H17">
            <v>55</v>
          </cell>
          <cell r="J17">
            <v>24</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5026</v>
          </cell>
          <cell r="D22">
            <v>1199</v>
          </cell>
          <cell r="F22">
            <v>534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22435</v>
          </cell>
          <cell r="D30">
            <v>2552</v>
          </cell>
          <cell r="F30">
            <v>135</v>
          </cell>
          <cell r="H30">
            <v>27</v>
          </cell>
          <cell r="J30">
            <v>1</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279366</v>
          </cell>
          <cell r="D35">
            <v>2800</v>
          </cell>
          <cell r="F35">
            <v>194</v>
          </cell>
          <cell r="H35">
            <v>30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4</v>
          </cell>
          <cell r="E43">
            <v>66</v>
          </cell>
          <cell r="F43">
            <v>1091</v>
          </cell>
          <cell r="G43">
            <v>917</v>
          </cell>
          <cell r="H43">
            <v>660</v>
          </cell>
          <cell r="I43">
            <v>2957</v>
          </cell>
          <cell r="J43">
            <v>1320</v>
          </cell>
          <cell r="K43">
            <v>1259</v>
          </cell>
        </row>
        <row r="44">
          <cell r="B44">
            <v>0</v>
          </cell>
          <cell r="C44">
            <v>0</v>
          </cell>
          <cell r="D44">
            <v>7</v>
          </cell>
          <cell r="E44">
            <v>326</v>
          </cell>
          <cell r="F44">
            <v>24643</v>
          </cell>
          <cell r="G44">
            <v>63366</v>
          </cell>
          <cell r="H44">
            <v>41023</v>
          </cell>
          <cell r="I44">
            <v>74488</v>
          </cell>
          <cell r="J44">
            <v>56980</v>
          </cell>
          <cell r="K44">
            <v>46707</v>
          </cell>
        </row>
        <row r="49">
          <cell r="E49">
            <v>2</v>
          </cell>
          <cell r="G49">
            <v>1</v>
          </cell>
          <cell r="I49">
            <v>11</v>
          </cell>
          <cell r="K49">
            <v>4</v>
          </cell>
        </row>
        <row r="50">
          <cell r="E50">
            <v>5</v>
          </cell>
          <cell r="G50">
            <v>4</v>
          </cell>
          <cell r="I50">
            <v>51</v>
          </cell>
          <cell r="K50">
            <v>30</v>
          </cell>
        </row>
        <row r="51">
          <cell r="E51">
            <v>41</v>
          </cell>
          <cell r="G51">
            <v>40</v>
          </cell>
          <cell r="I51">
            <v>208</v>
          </cell>
          <cell r="K51">
            <v>189</v>
          </cell>
        </row>
        <row r="52">
          <cell r="E52">
            <v>0</v>
          </cell>
          <cell r="G52">
            <v>0</v>
          </cell>
          <cell r="I52">
            <v>78</v>
          </cell>
          <cell r="K52">
            <v>63</v>
          </cell>
        </row>
        <row r="53">
          <cell r="E53">
            <v>3</v>
          </cell>
          <cell r="G53">
            <v>0</v>
          </cell>
          <cell r="I53">
            <v>104</v>
          </cell>
          <cell r="K53">
            <v>9</v>
          </cell>
        </row>
        <row r="54">
          <cell r="E54">
            <v>50</v>
          </cell>
          <cell r="G54">
            <v>5</v>
          </cell>
          <cell r="I54">
            <v>1579</v>
          </cell>
          <cell r="K54">
            <v>263</v>
          </cell>
        </row>
        <row r="55">
          <cell r="E55">
            <v>0</v>
          </cell>
          <cell r="G55">
            <v>0</v>
          </cell>
          <cell r="I55">
            <v>2</v>
          </cell>
          <cell r="K55">
            <v>1</v>
          </cell>
        </row>
        <row r="56">
          <cell r="E56">
            <v>3</v>
          </cell>
          <cell r="G56">
            <v>0</v>
          </cell>
          <cell r="I56">
            <v>13</v>
          </cell>
          <cell r="K56">
            <v>4</v>
          </cell>
        </row>
        <row r="57">
          <cell r="G57">
            <v>2139</v>
          </cell>
        </row>
        <row r="60">
          <cell r="D60">
            <v>262</v>
          </cell>
          <cell r="L60">
            <v>4532</v>
          </cell>
        </row>
        <row r="61">
          <cell r="D61">
            <v>50</v>
          </cell>
          <cell r="L61">
            <v>61985</v>
          </cell>
        </row>
        <row r="62">
          <cell r="D62">
            <v>32</v>
          </cell>
          <cell r="L62">
            <v>75</v>
          </cell>
        </row>
        <row r="63">
          <cell r="D63">
            <v>156</v>
          </cell>
        </row>
        <row r="64">
          <cell r="D64">
            <v>24</v>
          </cell>
          <cell r="L64">
            <v>2292</v>
          </cell>
        </row>
        <row r="65">
          <cell r="D65">
            <v>134190</v>
          </cell>
        </row>
        <row r="68">
          <cell r="D68">
            <v>0</v>
          </cell>
        </row>
        <row r="82">
          <cell r="B82">
            <v>0</v>
          </cell>
          <cell r="C82">
            <v>0</v>
          </cell>
          <cell r="D82">
            <v>0</v>
          </cell>
          <cell r="E82">
            <v>455.12926136363637</v>
          </cell>
          <cell r="F82">
            <v>0</v>
          </cell>
          <cell r="G82">
            <v>0</v>
          </cell>
          <cell r="H82">
            <v>0</v>
          </cell>
          <cell r="I82">
            <v>5110.2963068181816</v>
          </cell>
          <cell r="J82">
            <v>0</v>
          </cell>
        </row>
        <row r="86">
          <cell r="B86">
            <v>0</v>
          </cell>
          <cell r="C86">
            <v>405.99701704545453</v>
          </cell>
          <cell r="D86">
            <v>46.182500000000005</v>
          </cell>
          <cell r="F86">
            <v>2.4430397727272726</v>
          </cell>
          <cell r="H86">
            <v>0.48860795454545453</v>
          </cell>
          <cell r="J86">
            <v>1.8096590909090909E-2</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5055.572215909091</v>
          </cell>
          <cell r="D91">
            <v>50.670454545454547</v>
          </cell>
          <cell r="F91">
            <v>3.5107386363636364</v>
          </cell>
          <cell r="H91">
            <v>0.54289772727272723</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0.12667613636363637</v>
          </cell>
          <cell r="E99">
            <v>5.8994886363636363</v>
          </cell>
          <cell r="F99">
            <v>445.95428977272724</v>
          </cell>
          <cell r="G99">
            <v>1146.7085795454545</v>
          </cell>
          <cell r="H99">
            <v>742.37644886363637</v>
          </cell>
          <cell r="I99">
            <v>1347.9788636363635</v>
          </cell>
          <cell r="J99">
            <v>1031.14375</v>
          </cell>
          <cell r="K99">
            <v>845.23747159090897</v>
          </cell>
        </row>
      </sheetData>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WNG"/>
      <sheetName val="NSP"/>
      <sheetName val="SCVNG"/>
      <sheetName val="SWL&amp;P"/>
      <sheetName val="WEPCO"/>
      <sheetName val="WI Gas"/>
      <sheetName val="WPSC"/>
      <sheetName val="Viroqua"/>
      <sheetName val="Ferrell"/>
      <sheetName val="Tru-Gas"/>
      <sheetName val="Totals"/>
    </sheetNames>
    <sheetDataSet>
      <sheetData sheetId="0">
        <row r="12">
          <cell r="B12">
            <v>0</v>
          </cell>
          <cell r="C12">
            <v>0</v>
          </cell>
          <cell r="D12">
            <v>0</v>
          </cell>
          <cell r="E12">
            <v>1490.72</v>
          </cell>
          <cell r="F12">
            <v>0</v>
          </cell>
          <cell r="G12">
            <v>0</v>
          </cell>
          <cell r="H12">
            <v>0</v>
          </cell>
          <cell r="I12">
            <v>3119.73</v>
          </cell>
          <cell r="J12">
            <v>0</v>
          </cell>
        </row>
        <row r="13">
          <cell r="B13">
            <v>0</v>
          </cell>
          <cell r="C13">
            <v>0</v>
          </cell>
          <cell r="D13">
            <v>0</v>
          </cell>
          <cell r="E13">
            <v>28763</v>
          </cell>
          <cell r="F13">
            <v>0</v>
          </cell>
          <cell r="G13">
            <v>0</v>
          </cell>
          <cell r="H13">
            <v>0</v>
          </cell>
          <cell r="I13">
            <v>144182</v>
          </cell>
          <cell r="J13">
            <v>0</v>
          </cell>
        </row>
        <row r="17">
          <cell r="B17">
            <v>0</v>
          </cell>
          <cell r="C17">
            <v>592.32000000000005</v>
          </cell>
          <cell r="D17">
            <v>443.32</v>
          </cell>
          <cell r="F17">
            <v>380.45</v>
          </cell>
          <cell r="H17">
            <v>70.430000000000007</v>
          </cell>
          <cell r="J17">
            <v>4.3099999999999996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1908.91</v>
          </cell>
          <cell r="D22">
            <v>1088.04</v>
          </cell>
          <cell r="F22">
            <v>122.78</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26597</v>
          </cell>
          <cell r="D30">
            <v>2080</v>
          </cell>
          <cell r="F30">
            <v>66</v>
          </cell>
          <cell r="H30">
            <v>21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143090</v>
          </cell>
          <cell r="D35">
            <v>1006</v>
          </cell>
          <cell r="F35">
            <v>85</v>
          </cell>
          <cell r="H35">
            <v>1</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1.66</v>
          </cell>
          <cell r="C43">
            <v>0.3</v>
          </cell>
          <cell r="D43">
            <v>0.28999999999999998</v>
          </cell>
          <cell r="E43">
            <v>99.87</v>
          </cell>
          <cell r="F43">
            <v>730.07</v>
          </cell>
          <cell r="G43">
            <v>454.81</v>
          </cell>
          <cell r="H43">
            <v>535.67999999999995</v>
          </cell>
          <cell r="I43">
            <v>1115.68</v>
          </cell>
          <cell r="J43">
            <v>750.59</v>
          </cell>
          <cell r="K43">
            <v>921.5</v>
          </cell>
        </row>
        <row r="44">
          <cell r="B44">
            <v>396</v>
          </cell>
          <cell r="C44">
            <v>5</v>
          </cell>
          <cell r="D44">
            <v>18</v>
          </cell>
          <cell r="E44">
            <v>777</v>
          </cell>
          <cell r="F44">
            <v>14129</v>
          </cell>
          <cell r="G44">
            <v>25826</v>
          </cell>
          <cell r="H44">
            <v>32026</v>
          </cell>
          <cell r="I44">
            <v>41480</v>
          </cell>
          <cell r="J44">
            <v>33168</v>
          </cell>
          <cell r="K44">
            <v>25121</v>
          </cell>
        </row>
        <row r="49">
          <cell r="E49">
            <v>5</v>
          </cell>
          <cell r="G49">
            <v>3</v>
          </cell>
          <cell r="I49">
            <v>7</v>
          </cell>
          <cell r="K49">
            <v>1</v>
          </cell>
        </row>
        <row r="50">
          <cell r="E50">
            <v>2</v>
          </cell>
          <cell r="G50">
            <v>2</v>
          </cell>
          <cell r="I50">
            <v>7</v>
          </cell>
          <cell r="K50">
            <v>5</v>
          </cell>
        </row>
        <row r="51">
          <cell r="E51">
            <v>19</v>
          </cell>
          <cell r="G51">
            <v>28</v>
          </cell>
          <cell r="I51">
            <v>76</v>
          </cell>
          <cell r="K51">
            <v>73</v>
          </cell>
        </row>
        <row r="52">
          <cell r="E52">
            <v>1</v>
          </cell>
          <cell r="G52">
            <v>1</v>
          </cell>
          <cell r="I52">
            <v>28</v>
          </cell>
          <cell r="K52">
            <v>18</v>
          </cell>
        </row>
        <row r="53">
          <cell r="E53">
            <v>3</v>
          </cell>
          <cell r="G53">
            <v>1</v>
          </cell>
          <cell r="I53">
            <v>10</v>
          </cell>
          <cell r="K53">
            <v>1</v>
          </cell>
        </row>
        <row r="54">
          <cell r="E54">
            <v>25</v>
          </cell>
          <cell r="G54">
            <v>1</v>
          </cell>
          <cell r="I54">
            <v>1857</v>
          </cell>
          <cell r="K54">
            <v>22</v>
          </cell>
        </row>
        <row r="55">
          <cell r="E55">
            <v>14</v>
          </cell>
          <cell r="G55">
            <v>2</v>
          </cell>
          <cell r="I55">
            <v>105</v>
          </cell>
          <cell r="K55">
            <v>8</v>
          </cell>
        </row>
        <row r="56">
          <cell r="E56">
            <v>1</v>
          </cell>
          <cell r="G56">
            <v>0</v>
          </cell>
          <cell r="I56">
            <v>0</v>
          </cell>
          <cell r="K56">
            <v>0</v>
          </cell>
        </row>
        <row r="57">
          <cell r="G57">
            <v>793</v>
          </cell>
        </row>
        <row r="60">
          <cell r="D60">
            <v>139</v>
          </cell>
          <cell r="L60">
            <v>3687</v>
          </cell>
        </row>
        <row r="61">
          <cell r="D61">
            <v>29</v>
          </cell>
          <cell r="L61">
            <v>56600</v>
          </cell>
        </row>
        <row r="62">
          <cell r="D62">
            <v>32</v>
          </cell>
          <cell r="L62">
            <v>114</v>
          </cell>
        </row>
        <row r="63">
          <cell r="D63">
            <v>65</v>
          </cell>
        </row>
        <row r="64">
          <cell r="D64">
            <v>13</v>
          </cell>
          <cell r="L64">
            <v>9270</v>
          </cell>
        </row>
        <row r="65">
          <cell r="D65">
            <v>80926</v>
          </cell>
        </row>
        <row r="68">
          <cell r="D68">
            <v>0</v>
          </cell>
        </row>
        <row r="82">
          <cell r="B82">
            <v>0</v>
          </cell>
          <cell r="C82">
            <v>0</v>
          </cell>
          <cell r="D82">
            <v>0</v>
          </cell>
          <cell r="E82">
            <v>517.35267234848482</v>
          </cell>
          <cell r="F82">
            <v>0</v>
          </cell>
          <cell r="G82">
            <v>0</v>
          </cell>
          <cell r="H82">
            <v>0</v>
          </cell>
          <cell r="I82">
            <v>2593.3644962121211</v>
          </cell>
          <cell r="J82">
            <v>0</v>
          </cell>
        </row>
        <row r="86">
          <cell r="B86">
            <v>0</v>
          </cell>
          <cell r="C86">
            <v>478.39338825757574</v>
          </cell>
          <cell r="D86">
            <v>37.412424242424244</v>
          </cell>
          <cell r="F86">
            <v>1.187125</v>
          </cell>
          <cell r="H86">
            <v>0.37772159090909091</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2573.7229734848488</v>
          </cell>
          <cell r="D91">
            <v>18.094662878787876</v>
          </cell>
          <cell r="F91">
            <v>1.528873106060606</v>
          </cell>
          <cell r="H91">
            <v>1.7986742424242422E-2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7.1227500000000008</v>
          </cell>
          <cell r="C99">
            <v>8.9933712121212123E-2</v>
          </cell>
          <cell r="D99">
            <v>0.32376136363636365</v>
          </cell>
          <cell r="E99">
            <v>13.975698863636364</v>
          </cell>
          <cell r="F99">
            <v>254.13468371212119</v>
          </cell>
          <cell r="G99">
            <v>464.52560984848481</v>
          </cell>
          <cell r="H99">
            <v>576.04341287878788</v>
          </cell>
          <cell r="I99">
            <v>746.09007575757573</v>
          </cell>
          <cell r="J99">
            <v>596.58427272727272</v>
          </cell>
          <cell r="K99">
            <v>451.84495643939397</v>
          </cell>
        </row>
      </sheetData>
      <sheetData sheetId="1">
        <row r="12">
          <cell r="B12">
            <v>0</v>
          </cell>
          <cell r="C12">
            <v>0</v>
          </cell>
          <cell r="D12">
            <v>0</v>
          </cell>
          <cell r="E12">
            <v>12</v>
          </cell>
          <cell r="F12">
            <v>0</v>
          </cell>
          <cell r="G12">
            <v>0</v>
          </cell>
          <cell r="H12">
            <v>0</v>
          </cell>
          <cell r="I12">
            <v>274</v>
          </cell>
          <cell r="J12">
            <v>0</v>
          </cell>
          <cell r="K12"/>
        </row>
        <row r="13">
          <cell r="B13">
            <v>0</v>
          </cell>
          <cell r="C13">
            <v>0</v>
          </cell>
          <cell r="D13">
            <v>0</v>
          </cell>
          <cell r="E13">
            <v>295</v>
          </cell>
          <cell r="F13">
            <v>0</v>
          </cell>
          <cell r="G13">
            <v>0</v>
          </cell>
          <cell r="H13">
            <v>0</v>
          </cell>
          <cell r="I13">
            <v>5148</v>
          </cell>
          <cell r="J13">
            <v>0</v>
          </cell>
          <cell r="K13"/>
        </row>
        <row r="17">
          <cell r="B17">
            <v>0</v>
          </cell>
          <cell r="C17">
            <v>6</v>
          </cell>
          <cell r="D17">
            <v>5</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193</v>
          </cell>
          <cell r="D22">
            <v>80</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295</v>
          </cell>
          <cell r="D30">
            <v>0</v>
          </cell>
          <cell r="E30"/>
          <cell r="F30">
            <v>0</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5103</v>
          </cell>
          <cell r="D35">
            <v>40</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12</v>
          </cell>
          <cell r="G43">
            <v>2</v>
          </cell>
          <cell r="H43">
            <v>17</v>
          </cell>
          <cell r="I43">
            <v>98</v>
          </cell>
          <cell r="J43">
            <v>102</v>
          </cell>
          <cell r="K43">
            <v>55</v>
          </cell>
        </row>
        <row r="44">
          <cell r="B44">
            <v>0</v>
          </cell>
          <cell r="C44">
            <v>0</v>
          </cell>
          <cell r="D44">
            <v>0</v>
          </cell>
          <cell r="E44">
            <v>0</v>
          </cell>
          <cell r="F44">
            <v>346</v>
          </cell>
          <cell r="G44">
            <v>361</v>
          </cell>
          <cell r="H44">
            <v>469</v>
          </cell>
          <cell r="I44">
            <v>1080</v>
          </cell>
          <cell r="J44">
            <v>1760</v>
          </cell>
          <cell r="K44">
            <v>1427</v>
          </cell>
        </row>
        <row r="49">
          <cell r="E49">
            <v>0</v>
          </cell>
          <cell r="F49"/>
          <cell r="G49">
            <v>0</v>
          </cell>
          <cell r="H49"/>
          <cell r="I49">
            <v>0</v>
          </cell>
          <cell r="J49"/>
          <cell r="K49">
            <v>0</v>
          </cell>
          <cell r="L49"/>
        </row>
        <row r="50">
          <cell r="E50">
            <v>0</v>
          </cell>
          <cell r="F50"/>
          <cell r="G50">
            <v>0</v>
          </cell>
          <cell r="H50"/>
          <cell r="I50">
            <v>0</v>
          </cell>
          <cell r="J50"/>
          <cell r="K50">
            <v>0</v>
          </cell>
          <cell r="L50"/>
        </row>
        <row r="51">
          <cell r="E51">
            <v>2</v>
          </cell>
          <cell r="F51"/>
          <cell r="G51">
            <v>2</v>
          </cell>
          <cell r="H51"/>
          <cell r="I51">
            <v>5</v>
          </cell>
          <cell r="J51"/>
          <cell r="K51">
            <v>3</v>
          </cell>
          <cell r="L51"/>
        </row>
        <row r="52">
          <cell r="E52">
            <v>0</v>
          </cell>
          <cell r="F52"/>
          <cell r="G52">
            <v>0</v>
          </cell>
          <cell r="H52"/>
          <cell r="I52">
            <v>0</v>
          </cell>
          <cell r="J52"/>
          <cell r="K52">
            <v>0</v>
          </cell>
          <cell r="L52"/>
        </row>
        <row r="53">
          <cell r="E53">
            <v>0</v>
          </cell>
          <cell r="F53"/>
          <cell r="G53">
            <v>0</v>
          </cell>
          <cell r="H53"/>
          <cell r="I53">
            <v>0</v>
          </cell>
          <cell r="J53"/>
          <cell r="K53">
            <v>0</v>
          </cell>
          <cell r="L53"/>
        </row>
        <row r="54">
          <cell r="E54">
            <v>1</v>
          </cell>
          <cell r="F54"/>
          <cell r="G54">
            <v>0</v>
          </cell>
          <cell r="H54"/>
          <cell r="I54">
            <v>1</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7</v>
          </cell>
          <cell r="L60">
            <v>126</v>
          </cell>
        </row>
        <row r="61">
          <cell r="D61">
            <v>0</v>
          </cell>
          <cell r="L61">
            <v>1488</v>
          </cell>
        </row>
        <row r="62">
          <cell r="D62">
            <v>0</v>
          </cell>
          <cell r="L62">
            <v>3</v>
          </cell>
        </row>
        <row r="63">
          <cell r="D63">
            <v>7</v>
          </cell>
          <cell r="L63"/>
        </row>
        <row r="64">
          <cell r="D64">
            <v>0</v>
          </cell>
          <cell r="L64">
            <v>18</v>
          </cell>
        </row>
        <row r="65">
          <cell r="D65">
            <v>1979</v>
          </cell>
          <cell r="L65"/>
        </row>
        <row r="68">
          <cell r="D68">
            <v>0</v>
          </cell>
        </row>
        <row r="69">
          <cell r="D69"/>
        </row>
        <row r="82">
          <cell r="B82">
            <v>0</v>
          </cell>
          <cell r="C82">
            <v>0</v>
          </cell>
          <cell r="D82">
            <v>0</v>
          </cell>
          <cell r="E82">
            <v>5.5871212121212119</v>
          </cell>
          <cell r="F82">
            <v>0</v>
          </cell>
          <cell r="G82">
            <v>0</v>
          </cell>
          <cell r="H82">
            <v>0</v>
          </cell>
          <cell r="I82">
            <v>97.5</v>
          </cell>
          <cell r="J82">
            <v>0</v>
          </cell>
          <cell r="K82"/>
        </row>
        <row r="86">
          <cell r="B86">
            <v>0</v>
          </cell>
          <cell r="C86">
            <v>5.5871212121212119</v>
          </cell>
          <cell r="D86">
            <v>0</v>
          </cell>
          <cell r="E86"/>
          <cell r="F86">
            <v>0</v>
          </cell>
          <cell r="G86"/>
          <cell r="H86">
            <v>0</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96.647727272727266</v>
          </cell>
          <cell r="D91">
            <v>0.75757575757575757</v>
          </cell>
          <cell r="E91"/>
          <cell r="F91">
            <v>9.4696969696969696E-2</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0</v>
          </cell>
          <cell r="D99">
            <v>0</v>
          </cell>
          <cell r="E99">
            <v>0</v>
          </cell>
          <cell r="F99">
            <v>6.5530303030303028</v>
          </cell>
          <cell r="G99">
            <v>6.8371212121212119</v>
          </cell>
          <cell r="H99">
            <v>8.8825757575757578</v>
          </cell>
          <cell r="I99">
            <v>20.454545454545453</v>
          </cell>
          <cell r="J99">
            <v>33.333333333333336</v>
          </cell>
          <cell r="K99">
            <v>27.026515151515152</v>
          </cell>
        </row>
      </sheetData>
      <sheetData sheetId="2">
        <row r="12">
          <cell r="B12">
            <v>0</v>
          </cell>
          <cell r="C12">
            <v>0</v>
          </cell>
          <cell r="D12">
            <v>0</v>
          </cell>
          <cell r="E12">
            <v>0</v>
          </cell>
          <cell r="F12">
            <v>0</v>
          </cell>
          <cell r="G12">
            <v>0</v>
          </cell>
          <cell r="H12">
            <v>0</v>
          </cell>
          <cell r="I12">
            <v>84</v>
          </cell>
          <cell r="J12">
            <v>0</v>
          </cell>
        </row>
        <row r="13">
          <cell r="B13">
            <v>0</v>
          </cell>
          <cell r="C13">
            <v>0</v>
          </cell>
          <cell r="D13">
            <v>0</v>
          </cell>
          <cell r="E13">
            <v>0</v>
          </cell>
          <cell r="F13">
            <v>0</v>
          </cell>
          <cell r="G13">
            <v>0</v>
          </cell>
          <cell r="H13">
            <v>0</v>
          </cell>
          <cell r="I13">
            <v>1662</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63</v>
          </cell>
          <cell r="D22">
            <v>14</v>
          </cell>
          <cell r="F22">
            <v>7</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1662</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10</v>
          </cell>
        </row>
        <row r="44">
          <cell r="B44">
            <v>0</v>
          </cell>
          <cell r="C44">
            <v>0</v>
          </cell>
          <cell r="D44">
            <v>0</v>
          </cell>
          <cell r="E44">
            <v>0</v>
          </cell>
          <cell r="F44">
            <v>0</v>
          </cell>
          <cell r="G44">
            <v>0</v>
          </cell>
          <cell r="H44">
            <v>0</v>
          </cell>
          <cell r="I44">
            <v>1187</v>
          </cell>
          <cell r="J44">
            <v>248</v>
          </cell>
          <cell r="K44">
            <v>227</v>
          </cell>
        </row>
        <row r="49">
          <cell r="E49">
            <v>0</v>
          </cell>
          <cell r="G49">
            <v>0</v>
          </cell>
          <cell r="I49">
            <v>1</v>
          </cell>
          <cell r="K49">
            <v>1</v>
          </cell>
        </row>
        <row r="50">
          <cell r="E50">
            <v>0</v>
          </cell>
          <cell r="G50">
            <v>0</v>
          </cell>
          <cell r="I50">
            <v>0</v>
          </cell>
          <cell r="K50">
            <v>0</v>
          </cell>
        </row>
        <row r="51">
          <cell r="E51">
            <v>0</v>
          </cell>
          <cell r="G51">
            <v>0</v>
          </cell>
          <cell r="I51">
            <v>0</v>
          </cell>
          <cell r="K51">
            <v>0</v>
          </cell>
        </row>
        <row r="52">
          <cell r="E52">
            <v>0</v>
          </cell>
          <cell r="G52">
            <v>0</v>
          </cell>
          <cell r="I52">
            <v>0</v>
          </cell>
          <cell r="K52">
            <v>0</v>
          </cell>
        </row>
        <row r="53">
          <cell r="E53">
            <v>0</v>
          </cell>
          <cell r="G53">
            <v>0</v>
          </cell>
          <cell r="I53">
            <v>6</v>
          </cell>
          <cell r="K53">
            <v>6</v>
          </cell>
        </row>
        <row r="54">
          <cell r="E54">
            <v>0</v>
          </cell>
          <cell r="G54">
            <v>0</v>
          </cell>
          <cell r="I54">
            <v>8</v>
          </cell>
          <cell r="K54">
            <v>8</v>
          </cell>
        </row>
        <row r="55">
          <cell r="E55">
            <v>0</v>
          </cell>
          <cell r="G55">
            <v>0</v>
          </cell>
          <cell r="I55">
            <v>0</v>
          </cell>
          <cell r="K55">
            <v>0</v>
          </cell>
        </row>
        <row r="56">
          <cell r="E56">
            <v>0</v>
          </cell>
          <cell r="G56">
            <v>0</v>
          </cell>
          <cell r="I56">
            <v>0</v>
          </cell>
          <cell r="K56">
            <v>0</v>
          </cell>
        </row>
        <row r="57">
          <cell r="G57">
            <v>0</v>
          </cell>
        </row>
        <row r="60">
          <cell r="D60">
            <v>0</v>
          </cell>
          <cell r="L60">
            <v>22</v>
          </cell>
        </row>
        <row r="61">
          <cell r="D61">
            <v>0</v>
          </cell>
          <cell r="L61">
            <v>236</v>
          </cell>
        </row>
        <row r="62">
          <cell r="D62">
            <v>0</v>
          </cell>
          <cell r="L62">
            <v>1</v>
          </cell>
        </row>
        <row r="63">
          <cell r="D63">
            <v>0</v>
          </cell>
        </row>
        <row r="64">
          <cell r="D64">
            <v>0</v>
          </cell>
          <cell r="L64">
            <v>1</v>
          </cell>
        </row>
        <row r="65">
          <cell r="D65">
            <v>596</v>
          </cell>
        </row>
        <row r="68">
          <cell r="D68">
            <v>0</v>
          </cell>
        </row>
        <row r="82">
          <cell r="B82">
            <v>0</v>
          </cell>
          <cell r="C82">
            <v>0</v>
          </cell>
          <cell r="D82">
            <v>0</v>
          </cell>
          <cell r="E82">
            <v>0</v>
          </cell>
          <cell r="F82">
            <v>0</v>
          </cell>
          <cell r="G82">
            <v>0</v>
          </cell>
          <cell r="H82">
            <v>0</v>
          </cell>
          <cell r="I82">
            <v>63.584090909090911</v>
          </cell>
          <cell r="J82">
            <v>0</v>
          </cell>
        </row>
        <row r="86">
          <cell r="B86">
            <v>0</v>
          </cell>
          <cell r="C86">
            <v>0</v>
          </cell>
          <cell r="D86">
            <v>0</v>
          </cell>
          <cell r="F86">
            <v>0</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63.584090909090911</v>
          </cell>
          <cell r="D91">
            <v>0</v>
          </cell>
          <cell r="F91">
            <v>0</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0</v>
          </cell>
          <cell r="G99">
            <v>0</v>
          </cell>
          <cell r="H99">
            <v>0</v>
          </cell>
          <cell r="I99">
            <v>45.411742424242426</v>
          </cell>
          <cell r="J99">
            <v>9.4878787878787882</v>
          </cell>
          <cell r="K99">
            <v>8.6844696969696962</v>
          </cell>
        </row>
      </sheetData>
      <sheetData sheetId="3">
        <row r="12">
          <cell r="B12">
            <v>0</v>
          </cell>
          <cell r="C12">
            <v>0</v>
          </cell>
          <cell r="D12">
            <v>0</v>
          </cell>
          <cell r="E12">
            <v>1001</v>
          </cell>
          <cell r="F12">
            <v>0</v>
          </cell>
          <cell r="G12">
            <v>0</v>
          </cell>
          <cell r="H12">
            <v>0</v>
          </cell>
          <cell r="I12">
            <v>1899</v>
          </cell>
          <cell r="J12">
            <v>0</v>
          </cell>
          <cell r="K12"/>
        </row>
        <row r="13">
          <cell r="B13">
            <v>0</v>
          </cell>
          <cell r="C13">
            <v>0</v>
          </cell>
          <cell r="D13">
            <v>0</v>
          </cell>
          <cell r="E13">
            <v>33363</v>
          </cell>
          <cell r="F13">
            <v>0</v>
          </cell>
          <cell r="G13">
            <v>0</v>
          </cell>
          <cell r="H13">
            <v>0</v>
          </cell>
          <cell r="I13">
            <v>92573</v>
          </cell>
          <cell r="J13">
            <v>0</v>
          </cell>
          <cell r="K13"/>
        </row>
        <row r="17">
          <cell r="B17">
            <v>0</v>
          </cell>
          <cell r="C17">
            <v>438</v>
          </cell>
          <cell r="D17">
            <v>288</v>
          </cell>
          <cell r="E17"/>
          <cell r="F17">
            <v>210</v>
          </cell>
          <cell r="G17"/>
          <cell r="H17">
            <v>62</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1069</v>
          </cell>
          <cell r="D22">
            <v>732</v>
          </cell>
          <cell r="E22"/>
          <cell r="F22">
            <v>98</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25728</v>
          </cell>
          <cell r="D30">
            <v>7480</v>
          </cell>
          <cell r="E30"/>
          <cell r="F30">
            <v>134</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91406</v>
          </cell>
          <cell r="D35">
            <v>1123</v>
          </cell>
          <cell r="E35"/>
          <cell r="F35">
            <v>44</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6</v>
          </cell>
          <cell r="E43">
            <v>71</v>
          </cell>
          <cell r="F43">
            <v>508</v>
          </cell>
          <cell r="G43">
            <v>440</v>
          </cell>
          <cell r="H43">
            <v>400</v>
          </cell>
          <cell r="I43">
            <v>461</v>
          </cell>
          <cell r="J43">
            <v>450</v>
          </cell>
          <cell r="K43">
            <v>564</v>
          </cell>
        </row>
        <row r="44">
          <cell r="B44">
            <v>0</v>
          </cell>
          <cell r="C44">
            <v>938</v>
          </cell>
          <cell r="D44">
            <v>209</v>
          </cell>
          <cell r="E44">
            <v>2366</v>
          </cell>
          <cell r="F44">
            <v>11459</v>
          </cell>
          <cell r="G44">
            <v>25475</v>
          </cell>
          <cell r="H44">
            <v>23973</v>
          </cell>
          <cell r="I44">
            <v>21559</v>
          </cell>
          <cell r="J44">
            <v>21770</v>
          </cell>
          <cell r="K44">
            <v>18187</v>
          </cell>
        </row>
        <row r="49">
          <cell r="E49">
            <v>4</v>
          </cell>
          <cell r="F49"/>
          <cell r="G49">
            <v>0</v>
          </cell>
          <cell r="H49"/>
          <cell r="I49">
            <v>5</v>
          </cell>
          <cell r="J49"/>
          <cell r="K49">
            <v>0</v>
          </cell>
          <cell r="L49"/>
        </row>
        <row r="50">
          <cell r="E50">
            <v>0</v>
          </cell>
          <cell r="F50"/>
          <cell r="G50">
            <v>0</v>
          </cell>
          <cell r="H50"/>
          <cell r="I50">
            <v>0</v>
          </cell>
          <cell r="J50"/>
          <cell r="K50">
            <v>0</v>
          </cell>
          <cell r="L50"/>
        </row>
        <row r="51">
          <cell r="E51">
            <v>30</v>
          </cell>
          <cell r="F51"/>
          <cell r="G51">
            <v>23</v>
          </cell>
          <cell r="H51"/>
          <cell r="I51">
            <v>90</v>
          </cell>
          <cell r="J51"/>
          <cell r="K51">
            <v>82</v>
          </cell>
          <cell r="L51"/>
        </row>
        <row r="52">
          <cell r="E52">
            <v>0</v>
          </cell>
          <cell r="F52"/>
          <cell r="G52">
            <v>0</v>
          </cell>
          <cell r="H52"/>
          <cell r="I52">
            <v>1</v>
          </cell>
          <cell r="J52"/>
          <cell r="K52">
            <v>1</v>
          </cell>
          <cell r="L52"/>
        </row>
        <row r="53">
          <cell r="E53">
            <v>1</v>
          </cell>
          <cell r="F53"/>
          <cell r="G53">
            <v>0</v>
          </cell>
          <cell r="H53"/>
          <cell r="I53">
            <v>2</v>
          </cell>
          <cell r="J53"/>
          <cell r="K53">
            <v>1</v>
          </cell>
          <cell r="L53"/>
        </row>
        <row r="54">
          <cell r="E54">
            <v>31</v>
          </cell>
          <cell r="F54"/>
          <cell r="G54">
            <v>7</v>
          </cell>
          <cell r="H54"/>
          <cell r="I54">
            <v>490</v>
          </cell>
          <cell r="J54"/>
          <cell r="K54">
            <v>2</v>
          </cell>
          <cell r="L54"/>
        </row>
        <row r="55">
          <cell r="E55">
            <v>0</v>
          </cell>
          <cell r="F55"/>
          <cell r="G55">
            <v>0</v>
          </cell>
          <cell r="H55"/>
          <cell r="I55">
            <v>19</v>
          </cell>
          <cell r="J55"/>
          <cell r="K55">
            <v>0</v>
          </cell>
          <cell r="L55"/>
        </row>
        <row r="56">
          <cell r="E56">
            <v>1</v>
          </cell>
          <cell r="F56"/>
          <cell r="G56">
            <v>1</v>
          </cell>
          <cell r="H56"/>
          <cell r="I56">
            <v>8</v>
          </cell>
          <cell r="J56"/>
          <cell r="K56">
            <v>2</v>
          </cell>
          <cell r="L56"/>
        </row>
        <row r="57">
          <cell r="G57">
            <v>0</v>
          </cell>
          <cell r="H57"/>
          <cell r="I57"/>
          <cell r="J57"/>
          <cell r="K57"/>
          <cell r="L57"/>
        </row>
        <row r="60">
          <cell r="D60">
            <v>123</v>
          </cell>
          <cell r="L60">
            <v>1800</v>
          </cell>
        </row>
        <row r="61">
          <cell r="D61">
            <v>20</v>
          </cell>
          <cell r="L61">
            <v>17148</v>
          </cell>
        </row>
        <row r="62">
          <cell r="D62">
            <v>13</v>
          </cell>
          <cell r="L62">
            <v>175</v>
          </cell>
        </row>
        <row r="63">
          <cell r="D63">
            <v>68</v>
          </cell>
          <cell r="L63"/>
        </row>
        <row r="64">
          <cell r="D64">
            <v>22</v>
          </cell>
          <cell r="L64">
            <v>378</v>
          </cell>
        </row>
        <row r="65">
          <cell r="D65">
            <v>93581</v>
          </cell>
          <cell r="L65"/>
        </row>
        <row r="68">
          <cell r="D68">
            <v>0</v>
          </cell>
        </row>
        <row r="69">
          <cell r="D69"/>
        </row>
        <row r="82">
          <cell r="B82">
            <v>0</v>
          </cell>
          <cell r="C82">
            <v>0</v>
          </cell>
          <cell r="D82">
            <v>0</v>
          </cell>
          <cell r="E82">
            <v>631.875</v>
          </cell>
          <cell r="F82">
            <v>0</v>
          </cell>
          <cell r="G82">
            <v>0</v>
          </cell>
          <cell r="H82">
            <v>0</v>
          </cell>
          <cell r="I82">
            <v>1753.2765151515152</v>
          </cell>
          <cell r="J82">
            <v>0</v>
          </cell>
          <cell r="K82"/>
        </row>
        <row r="86">
          <cell r="B86">
            <v>0</v>
          </cell>
          <cell r="C86">
            <v>487.27272727272725</v>
          </cell>
          <cell r="D86">
            <v>141.66666666666666</v>
          </cell>
          <cell r="E86"/>
          <cell r="F86">
            <v>2.5378787878787881</v>
          </cell>
          <cell r="G86"/>
          <cell r="H86">
            <v>0.37878787878787878</v>
          </cell>
          <cell r="I86"/>
          <cell r="J86">
            <v>1.893939393939394E-2</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1731.1742424242425</v>
          </cell>
          <cell r="D91">
            <v>21.268939393939394</v>
          </cell>
          <cell r="E91"/>
          <cell r="F91">
            <v>0.83333333333333337</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17.765151515151516</v>
          </cell>
          <cell r="D99">
            <v>3.9583333333333335</v>
          </cell>
          <cell r="E99">
            <v>44.810606060606062</v>
          </cell>
          <cell r="F99">
            <v>217.02651515151516</v>
          </cell>
          <cell r="G99">
            <v>482.48106060606062</v>
          </cell>
          <cell r="H99">
            <v>454.03409090909093</v>
          </cell>
          <cell r="I99">
            <v>408.31439393939394</v>
          </cell>
          <cell r="J99">
            <v>412.31060606060606</v>
          </cell>
          <cell r="K99">
            <v>344.45075757575756</v>
          </cell>
        </row>
      </sheetData>
      <sheetData sheetId="4">
        <row r="12">
          <cell r="B12">
            <v>0</v>
          </cell>
          <cell r="C12">
            <v>0</v>
          </cell>
          <cell r="D12">
            <v>0</v>
          </cell>
          <cell r="E12">
            <v>113.18</v>
          </cell>
          <cell r="F12">
            <v>0</v>
          </cell>
          <cell r="G12">
            <v>0</v>
          </cell>
          <cell r="H12">
            <v>0</v>
          </cell>
          <cell r="I12">
            <v>600.95000000000005</v>
          </cell>
          <cell r="J12">
            <v>0</v>
          </cell>
        </row>
        <row r="13">
          <cell r="B13">
            <v>0</v>
          </cell>
          <cell r="C13">
            <v>0</v>
          </cell>
          <cell r="D13">
            <v>0</v>
          </cell>
          <cell r="E13">
            <v>1246</v>
          </cell>
          <cell r="F13">
            <v>0</v>
          </cell>
          <cell r="G13">
            <v>0</v>
          </cell>
          <cell r="H13">
            <v>0</v>
          </cell>
          <cell r="I13">
            <v>16273</v>
          </cell>
          <cell r="J13">
            <v>0</v>
          </cell>
        </row>
        <row r="17">
          <cell r="B17">
            <v>0</v>
          </cell>
          <cell r="C17">
            <v>40.520000000000003</v>
          </cell>
          <cell r="D17">
            <v>47.69</v>
          </cell>
          <cell r="F17">
            <v>24.97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434.71</v>
          </cell>
          <cell r="D22">
            <v>153.63999999999999</v>
          </cell>
          <cell r="F22">
            <v>12.6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1228</v>
          </cell>
          <cell r="D30">
            <v>14</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16051</v>
          </cell>
          <cell r="D35">
            <v>206</v>
          </cell>
          <cell r="F35">
            <v>16</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48.16</v>
          </cell>
          <cell r="G43">
            <v>11.01</v>
          </cell>
          <cell r="H43">
            <v>35.97</v>
          </cell>
          <cell r="I43">
            <v>334.57</v>
          </cell>
          <cell r="J43">
            <v>165.73</v>
          </cell>
          <cell r="K43">
            <v>118.8</v>
          </cell>
        </row>
        <row r="44">
          <cell r="B44">
            <v>0</v>
          </cell>
          <cell r="C44">
            <v>0</v>
          </cell>
          <cell r="D44">
            <v>0</v>
          </cell>
          <cell r="E44">
            <v>0</v>
          </cell>
          <cell r="F44">
            <v>1786</v>
          </cell>
          <cell r="G44">
            <v>950</v>
          </cell>
          <cell r="H44">
            <v>1347</v>
          </cell>
          <cell r="I44">
            <v>6305</v>
          </cell>
          <cell r="J44">
            <v>3896</v>
          </cell>
          <cell r="K44">
            <v>3235</v>
          </cell>
        </row>
        <row r="49">
          <cell r="E49">
            <v>0</v>
          </cell>
          <cell r="G49">
            <v>0</v>
          </cell>
          <cell r="I49">
            <v>1</v>
          </cell>
          <cell r="K49">
            <v>1</v>
          </cell>
        </row>
        <row r="50">
          <cell r="E50">
            <v>0</v>
          </cell>
          <cell r="G50">
            <v>0</v>
          </cell>
          <cell r="I50">
            <v>2</v>
          </cell>
          <cell r="K50">
            <v>2</v>
          </cell>
        </row>
        <row r="51">
          <cell r="E51">
            <v>1</v>
          </cell>
          <cell r="G51">
            <v>1</v>
          </cell>
          <cell r="I51">
            <v>21</v>
          </cell>
          <cell r="K51">
            <v>20</v>
          </cell>
        </row>
        <row r="52">
          <cell r="E52">
            <v>0</v>
          </cell>
          <cell r="G52">
            <v>0</v>
          </cell>
          <cell r="I52">
            <v>13</v>
          </cell>
          <cell r="K52">
            <v>12</v>
          </cell>
        </row>
        <row r="53">
          <cell r="E53">
            <v>4</v>
          </cell>
          <cell r="G53">
            <v>1</v>
          </cell>
          <cell r="I53">
            <v>13</v>
          </cell>
          <cell r="K53">
            <v>0</v>
          </cell>
        </row>
        <row r="54">
          <cell r="E54">
            <v>0</v>
          </cell>
          <cell r="G54">
            <v>0</v>
          </cell>
          <cell r="I54">
            <v>81</v>
          </cell>
          <cell r="K54">
            <v>2</v>
          </cell>
        </row>
        <row r="55">
          <cell r="E55">
            <v>0</v>
          </cell>
          <cell r="G55">
            <v>0</v>
          </cell>
          <cell r="I55">
            <v>0</v>
          </cell>
          <cell r="K55">
            <v>0</v>
          </cell>
        </row>
        <row r="56">
          <cell r="E56">
            <v>0</v>
          </cell>
          <cell r="G56">
            <v>0</v>
          </cell>
          <cell r="I56">
            <v>0</v>
          </cell>
          <cell r="K56">
            <v>0</v>
          </cell>
        </row>
        <row r="57">
          <cell r="G57">
            <v>0</v>
          </cell>
        </row>
        <row r="60">
          <cell r="D60">
            <v>22</v>
          </cell>
          <cell r="L60">
            <v>362</v>
          </cell>
        </row>
        <row r="61">
          <cell r="D61">
            <v>2</v>
          </cell>
          <cell r="L61">
            <v>2767</v>
          </cell>
        </row>
        <row r="62">
          <cell r="D62">
            <v>8</v>
          </cell>
          <cell r="L62">
            <v>7</v>
          </cell>
        </row>
        <row r="63">
          <cell r="D63">
            <v>12</v>
          </cell>
        </row>
        <row r="64">
          <cell r="D64">
            <v>0</v>
          </cell>
          <cell r="L64">
            <v>13</v>
          </cell>
        </row>
        <row r="65">
          <cell r="D65">
            <v>9724</v>
          </cell>
        </row>
        <row r="68">
          <cell r="D68">
            <v>0</v>
          </cell>
        </row>
        <row r="82">
          <cell r="B82">
            <v>0</v>
          </cell>
          <cell r="C82">
            <v>0</v>
          </cell>
          <cell r="D82">
            <v>0</v>
          </cell>
          <cell r="E82">
            <v>33.981818181818184</v>
          </cell>
          <cell r="F82">
            <v>0</v>
          </cell>
          <cell r="G82">
            <v>0</v>
          </cell>
          <cell r="H82">
            <v>0</v>
          </cell>
          <cell r="I82">
            <v>443.80909090909091</v>
          </cell>
          <cell r="J82">
            <v>0</v>
          </cell>
        </row>
        <row r="86">
          <cell r="B86">
            <v>0</v>
          </cell>
          <cell r="C86">
            <v>33.490909090909092</v>
          </cell>
          <cell r="D86">
            <v>0.38181818181818183</v>
          </cell>
          <cell r="F86">
            <v>0.10909090909090909</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437.75454545454545</v>
          </cell>
          <cell r="D91">
            <v>5.6181818181818182</v>
          </cell>
          <cell r="F91">
            <v>0.43636363636363634</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48.709090909090911</v>
          </cell>
          <cell r="G99">
            <v>25.90909090909091</v>
          </cell>
          <cell r="H99">
            <v>36.736363636363635</v>
          </cell>
          <cell r="I99">
            <v>171.95454545454547</v>
          </cell>
          <cell r="J99">
            <v>106.25454545454545</v>
          </cell>
          <cell r="K99">
            <v>88.227272727272734</v>
          </cell>
        </row>
      </sheetData>
      <sheetData sheetId="5">
        <row r="12">
          <cell r="B12">
            <v>0.4</v>
          </cell>
          <cell r="C12">
            <v>22</v>
          </cell>
          <cell r="D12">
            <v>0</v>
          </cell>
          <cell r="E12">
            <v>384.8</v>
          </cell>
          <cell r="F12">
            <v>0</v>
          </cell>
          <cell r="G12">
            <v>0</v>
          </cell>
          <cell r="H12">
            <v>0</v>
          </cell>
          <cell r="I12">
            <v>1854.8</v>
          </cell>
          <cell r="J12">
            <v>62.5</v>
          </cell>
        </row>
        <row r="13">
          <cell r="B13">
            <v>2</v>
          </cell>
          <cell r="C13">
            <v>637</v>
          </cell>
          <cell r="D13">
            <v>0</v>
          </cell>
          <cell r="E13">
            <v>3778</v>
          </cell>
          <cell r="F13">
            <v>0</v>
          </cell>
          <cell r="G13">
            <v>36</v>
          </cell>
          <cell r="H13">
            <v>0</v>
          </cell>
          <cell r="I13">
            <v>94095</v>
          </cell>
          <cell r="J13">
            <v>2159</v>
          </cell>
        </row>
        <row r="17">
          <cell r="B17">
            <v>4.8</v>
          </cell>
          <cell r="C17">
            <v>163</v>
          </cell>
          <cell r="D17">
            <v>133.1</v>
          </cell>
          <cell r="F17">
            <v>87.1</v>
          </cell>
          <cell r="H17">
            <v>17.5</v>
          </cell>
          <cell r="J17">
            <v>1.6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0.7</v>
          </cell>
          <cell r="C22">
            <v>1408.3</v>
          </cell>
          <cell r="D22">
            <v>408.3</v>
          </cell>
          <cell r="F22">
            <v>37.4</v>
          </cell>
          <cell r="H22">
            <v>0.1</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38.6</v>
          </cell>
          <cell r="C25">
            <v>17.2</v>
          </cell>
          <cell r="D25">
            <v>6.4</v>
          </cell>
          <cell r="F25">
            <v>0.3</v>
          </cell>
          <cell r="H25">
            <v>0</v>
          </cell>
          <cell r="J25">
            <v>0</v>
          </cell>
        </row>
        <row r="30">
          <cell r="B30">
            <v>3</v>
          </cell>
          <cell r="C30">
            <v>4147</v>
          </cell>
          <cell r="D30">
            <v>234</v>
          </cell>
          <cell r="F30">
            <v>29</v>
          </cell>
          <cell r="H30">
            <v>4</v>
          </cell>
          <cell r="J30">
            <v>0</v>
          </cell>
        </row>
        <row r="31">
          <cell r="B31">
            <v>0</v>
          </cell>
          <cell r="C31">
            <v>0</v>
          </cell>
          <cell r="D31">
            <v>0</v>
          </cell>
          <cell r="F31">
            <v>0</v>
          </cell>
          <cell r="H31">
            <v>0</v>
          </cell>
          <cell r="J31">
            <v>0</v>
          </cell>
        </row>
        <row r="32">
          <cell r="B32">
            <v>0</v>
          </cell>
          <cell r="C32">
            <v>36</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40</v>
          </cell>
          <cell r="C35">
            <v>92199</v>
          </cell>
          <cell r="D35">
            <v>1772</v>
          </cell>
          <cell r="F35">
            <v>69</v>
          </cell>
          <cell r="H35">
            <v>15</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337</v>
          </cell>
          <cell r="C38">
            <v>1749</v>
          </cell>
          <cell r="D38">
            <v>70</v>
          </cell>
          <cell r="F38">
            <v>3</v>
          </cell>
          <cell r="H38">
            <v>0</v>
          </cell>
          <cell r="J38">
            <v>0</v>
          </cell>
        </row>
        <row r="43">
          <cell r="B43">
            <v>310.2</v>
          </cell>
          <cell r="C43">
            <v>0.4</v>
          </cell>
          <cell r="D43">
            <v>0</v>
          </cell>
          <cell r="E43">
            <v>6.4</v>
          </cell>
          <cell r="F43">
            <v>218.5</v>
          </cell>
          <cell r="G43">
            <v>47.7</v>
          </cell>
          <cell r="H43">
            <v>263.5</v>
          </cell>
          <cell r="I43">
            <v>695.8</v>
          </cell>
          <cell r="J43">
            <v>453.4</v>
          </cell>
          <cell r="K43">
            <v>328.5</v>
          </cell>
        </row>
        <row r="44">
          <cell r="B44">
            <v>13564</v>
          </cell>
          <cell r="C44">
            <v>114</v>
          </cell>
          <cell r="D44">
            <v>3</v>
          </cell>
          <cell r="E44">
            <v>21</v>
          </cell>
          <cell r="F44">
            <v>3972</v>
          </cell>
          <cell r="G44">
            <v>4343</v>
          </cell>
          <cell r="H44">
            <v>13614</v>
          </cell>
          <cell r="I44">
            <v>29312</v>
          </cell>
          <cell r="J44">
            <v>18558</v>
          </cell>
          <cell r="K44">
            <v>17206</v>
          </cell>
        </row>
        <row r="49">
          <cell r="E49">
            <v>0</v>
          </cell>
          <cell r="G49">
            <v>0</v>
          </cell>
          <cell r="I49">
            <v>5</v>
          </cell>
          <cell r="K49">
            <v>3</v>
          </cell>
        </row>
        <row r="50">
          <cell r="E50">
            <v>2</v>
          </cell>
          <cell r="G50">
            <v>0</v>
          </cell>
          <cell r="I50">
            <v>18</v>
          </cell>
          <cell r="K50">
            <v>8</v>
          </cell>
        </row>
        <row r="51">
          <cell r="E51">
            <v>17</v>
          </cell>
          <cell r="G51">
            <v>17</v>
          </cell>
          <cell r="I51">
            <v>99</v>
          </cell>
          <cell r="K51">
            <v>96</v>
          </cell>
        </row>
        <row r="52">
          <cell r="E52">
            <v>1</v>
          </cell>
          <cell r="G52">
            <v>0</v>
          </cell>
          <cell r="I52">
            <v>23</v>
          </cell>
          <cell r="K52">
            <v>17</v>
          </cell>
        </row>
        <row r="53">
          <cell r="E53">
            <v>4</v>
          </cell>
          <cell r="G53">
            <v>1</v>
          </cell>
          <cell r="I53">
            <v>11</v>
          </cell>
          <cell r="K53">
            <v>7</v>
          </cell>
        </row>
        <row r="54">
          <cell r="E54">
            <v>11</v>
          </cell>
          <cell r="G54">
            <v>3</v>
          </cell>
          <cell r="I54">
            <v>52</v>
          </cell>
          <cell r="K54">
            <v>11</v>
          </cell>
        </row>
        <row r="55">
          <cell r="E55">
            <v>0</v>
          </cell>
          <cell r="G55">
            <v>0</v>
          </cell>
          <cell r="I55">
            <v>1</v>
          </cell>
          <cell r="K55">
            <v>0</v>
          </cell>
        </row>
        <row r="56">
          <cell r="E56">
            <v>3</v>
          </cell>
          <cell r="G56">
            <v>1</v>
          </cell>
          <cell r="I56">
            <v>14</v>
          </cell>
          <cell r="K56">
            <v>2</v>
          </cell>
        </row>
        <row r="57">
          <cell r="G57">
            <v>42</v>
          </cell>
        </row>
        <row r="60">
          <cell r="D60">
            <v>124</v>
          </cell>
          <cell r="L60">
            <v>648</v>
          </cell>
        </row>
        <row r="61">
          <cell r="D61">
            <v>40</v>
          </cell>
          <cell r="L61">
            <v>32138</v>
          </cell>
        </row>
        <row r="62">
          <cell r="D62">
            <v>12</v>
          </cell>
          <cell r="L62">
            <v>1</v>
          </cell>
        </row>
        <row r="63">
          <cell r="D63">
            <v>72</v>
          </cell>
        </row>
        <row r="64">
          <cell r="D64">
            <v>0</v>
          </cell>
          <cell r="L64">
            <v>302</v>
          </cell>
        </row>
        <row r="65">
          <cell r="D65">
            <v>47989</v>
          </cell>
        </row>
        <row r="68">
          <cell r="D68">
            <v>2</v>
          </cell>
        </row>
        <row r="82">
          <cell r="B82">
            <v>3.8257575757575754E-2</v>
          </cell>
          <cell r="C82">
            <v>12.185037878787879</v>
          </cell>
          <cell r="D82">
            <v>0</v>
          </cell>
          <cell r="E82">
            <v>72.268560606060603</v>
          </cell>
          <cell r="F82">
            <v>0</v>
          </cell>
          <cell r="G82">
            <v>0.6886363636363636</v>
          </cell>
          <cell r="H82">
            <v>0</v>
          </cell>
          <cell r="I82">
            <v>1799.9232954545455</v>
          </cell>
          <cell r="J82">
            <v>41.299053030303028</v>
          </cell>
        </row>
        <row r="86">
          <cell r="B86">
            <v>5.7386363636363638E-2</v>
          </cell>
          <cell r="C86">
            <v>79.327083333333334</v>
          </cell>
          <cell r="D86">
            <v>4.476136363636364</v>
          </cell>
          <cell r="F86">
            <v>0.55473484848484844</v>
          </cell>
          <cell r="H86">
            <v>7.6515151515151508E-2</v>
          </cell>
          <cell r="J86">
            <v>0</v>
          </cell>
        </row>
        <row r="87">
          <cell r="B87">
            <v>0</v>
          </cell>
          <cell r="C87">
            <v>0</v>
          </cell>
          <cell r="D87">
            <v>0</v>
          </cell>
          <cell r="F87">
            <v>0</v>
          </cell>
          <cell r="H87">
            <v>0</v>
          </cell>
          <cell r="J87">
            <v>0</v>
          </cell>
        </row>
        <row r="88">
          <cell r="B88">
            <v>0</v>
          </cell>
          <cell r="C88">
            <v>0.6886363636363636</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0.76515151515151514</v>
          </cell>
          <cell r="C91">
            <v>1763.6551136363637</v>
          </cell>
          <cell r="D91">
            <v>33.896212121212123</v>
          </cell>
          <cell r="F91">
            <v>1.3198863636363636</v>
          </cell>
          <cell r="H91">
            <v>0.28693181818181818</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6.446401515151515</v>
          </cell>
          <cell r="C94">
            <v>33.456249999999997</v>
          </cell>
          <cell r="D94">
            <v>1.3390151515151516</v>
          </cell>
          <cell r="F94">
            <v>5.7386363636363638E-2</v>
          </cell>
          <cell r="H94">
            <v>0</v>
          </cell>
          <cell r="J94">
            <v>0</v>
          </cell>
        </row>
        <row r="99">
          <cell r="B99">
            <v>259.46287878787876</v>
          </cell>
          <cell r="C99">
            <v>2.1806818181818182</v>
          </cell>
          <cell r="D99">
            <v>5.7386363636363638E-2</v>
          </cell>
          <cell r="E99">
            <v>0.40170454545454548</v>
          </cell>
          <cell r="F99">
            <v>75.979545454545459</v>
          </cell>
          <cell r="G99">
            <v>83.076325757575759</v>
          </cell>
          <cell r="H99">
            <v>260.4193181818182</v>
          </cell>
          <cell r="I99">
            <v>560.70303030303035</v>
          </cell>
          <cell r="J99">
            <v>354.99204545454546</v>
          </cell>
          <cell r="K99">
            <v>329.12992424242424</v>
          </cell>
        </row>
      </sheetData>
      <sheetData sheetId="6">
        <row r="12">
          <cell r="B12">
            <v>0</v>
          </cell>
          <cell r="C12">
            <v>0</v>
          </cell>
          <cell r="D12">
            <v>0</v>
          </cell>
          <cell r="E12">
            <v>42.866</v>
          </cell>
          <cell r="F12">
            <v>0</v>
          </cell>
          <cell r="G12">
            <v>0</v>
          </cell>
          <cell r="H12">
            <v>0</v>
          </cell>
          <cell r="I12">
            <v>184.768</v>
          </cell>
          <cell r="J12">
            <v>0</v>
          </cell>
        </row>
        <row r="13">
          <cell r="B13">
            <v>0</v>
          </cell>
          <cell r="C13">
            <v>0</v>
          </cell>
          <cell r="D13">
            <v>0</v>
          </cell>
          <cell r="E13">
            <v>1347</v>
          </cell>
          <cell r="F13">
            <v>0</v>
          </cell>
          <cell r="G13">
            <v>0</v>
          </cell>
          <cell r="H13">
            <v>0</v>
          </cell>
          <cell r="I13">
            <v>6870</v>
          </cell>
          <cell r="J13">
            <v>0</v>
          </cell>
        </row>
        <row r="17">
          <cell r="B17">
            <v>0</v>
          </cell>
          <cell r="C17">
            <v>27.268000000000001</v>
          </cell>
          <cell r="D17">
            <v>10.808999999999999</v>
          </cell>
          <cell r="F17">
            <v>4.7889999999999997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142.08199999999999</v>
          </cell>
          <cell r="D22">
            <v>40.945999999999998</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1336</v>
          </cell>
          <cell r="D30">
            <v>9</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6790</v>
          </cell>
          <cell r="D35">
            <v>79</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42.055</v>
          </cell>
          <cell r="G43">
            <v>14.147</v>
          </cell>
          <cell r="H43">
            <v>13.262</v>
          </cell>
          <cell r="I43">
            <v>45.258000000000003</v>
          </cell>
          <cell r="J43">
            <v>76.945999999999998</v>
          </cell>
          <cell r="K43">
            <v>35.966000000000001</v>
          </cell>
        </row>
        <row r="44">
          <cell r="B44">
            <v>0</v>
          </cell>
          <cell r="C44">
            <v>0</v>
          </cell>
          <cell r="D44">
            <v>0</v>
          </cell>
          <cell r="E44">
            <v>0</v>
          </cell>
          <cell r="F44">
            <v>1046</v>
          </cell>
          <cell r="G44">
            <v>1213</v>
          </cell>
          <cell r="H44">
            <v>1377</v>
          </cell>
          <cell r="I44">
            <v>1505</v>
          </cell>
          <cell r="J44">
            <v>1837</v>
          </cell>
          <cell r="K44">
            <v>1239</v>
          </cell>
        </row>
        <row r="49">
          <cell r="E49">
            <v>0</v>
          </cell>
          <cell r="G49">
            <v>0</v>
          </cell>
          <cell r="I49">
            <v>0</v>
          </cell>
          <cell r="K49">
            <v>0</v>
          </cell>
        </row>
        <row r="50">
          <cell r="E50">
            <v>0</v>
          </cell>
          <cell r="G50">
            <v>0</v>
          </cell>
          <cell r="I50">
            <v>2</v>
          </cell>
          <cell r="K50">
            <v>2</v>
          </cell>
        </row>
        <row r="51">
          <cell r="E51">
            <v>2</v>
          </cell>
          <cell r="G51">
            <v>0</v>
          </cell>
          <cell r="I51">
            <v>8</v>
          </cell>
          <cell r="K51">
            <v>8</v>
          </cell>
        </row>
        <row r="52">
          <cell r="E52">
            <v>0</v>
          </cell>
          <cell r="G52">
            <v>0</v>
          </cell>
          <cell r="I52">
            <v>0</v>
          </cell>
          <cell r="K52">
            <v>0</v>
          </cell>
        </row>
        <row r="53">
          <cell r="E53">
            <v>0</v>
          </cell>
          <cell r="G53">
            <v>0</v>
          </cell>
          <cell r="I53">
            <v>1</v>
          </cell>
          <cell r="K53">
            <v>0</v>
          </cell>
        </row>
        <row r="54">
          <cell r="E54">
            <v>0</v>
          </cell>
          <cell r="G54">
            <v>0</v>
          </cell>
          <cell r="I54">
            <v>0</v>
          </cell>
          <cell r="K54">
            <v>0</v>
          </cell>
        </row>
        <row r="55">
          <cell r="E55">
            <v>0</v>
          </cell>
          <cell r="G55">
            <v>0</v>
          </cell>
          <cell r="I55">
            <v>4</v>
          </cell>
          <cell r="K55">
            <v>0</v>
          </cell>
        </row>
        <row r="56">
          <cell r="E56">
            <v>0</v>
          </cell>
          <cell r="G56">
            <v>0</v>
          </cell>
          <cell r="I56">
            <v>0</v>
          </cell>
          <cell r="K56">
            <v>0</v>
          </cell>
        </row>
        <row r="57">
          <cell r="G57">
            <v>0</v>
          </cell>
        </row>
        <row r="60">
          <cell r="D60">
            <v>11</v>
          </cell>
          <cell r="L60">
            <v>115</v>
          </cell>
        </row>
        <row r="61">
          <cell r="D61">
            <v>0</v>
          </cell>
          <cell r="L61">
            <v>1437</v>
          </cell>
        </row>
        <row r="62">
          <cell r="D62">
            <v>4</v>
          </cell>
          <cell r="L62">
            <v>2</v>
          </cell>
        </row>
        <row r="63">
          <cell r="D63">
            <v>7</v>
          </cell>
        </row>
        <row r="64">
          <cell r="D64">
            <v>0</v>
          </cell>
          <cell r="L64">
            <v>3</v>
          </cell>
        </row>
        <row r="65">
          <cell r="D65">
            <v>3649</v>
          </cell>
        </row>
        <row r="68">
          <cell r="D68">
            <v>0</v>
          </cell>
        </row>
        <row r="82">
          <cell r="B82">
            <v>0</v>
          </cell>
          <cell r="C82">
            <v>0</v>
          </cell>
          <cell r="D82">
            <v>0</v>
          </cell>
          <cell r="E82">
            <v>29.292147727272724</v>
          </cell>
          <cell r="F82">
            <v>0</v>
          </cell>
          <cell r="G82">
            <v>0</v>
          </cell>
          <cell r="H82">
            <v>0</v>
          </cell>
          <cell r="I82">
            <v>149.39647727272725</v>
          </cell>
          <cell r="J82">
            <v>0</v>
          </cell>
        </row>
        <row r="86">
          <cell r="B86">
            <v>0</v>
          </cell>
          <cell r="C86">
            <v>29.052939393939393</v>
          </cell>
          <cell r="D86">
            <v>0.19571590909090908</v>
          </cell>
          <cell r="F86">
            <v>2.1746212121212121E-2</v>
          </cell>
          <cell r="H86">
            <v>2.1746212121212121E-2</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147.6567803030303</v>
          </cell>
          <cell r="D91">
            <v>1.7179507575757573</v>
          </cell>
          <cell r="F91">
            <v>2.1746212121212121E-2</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22.746537878787876</v>
          </cell>
          <cell r="G99">
            <v>26.378155303030304</v>
          </cell>
          <cell r="H99">
            <v>29.944534090909087</v>
          </cell>
          <cell r="I99">
            <v>32.728049242424241</v>
          </cell>
          <cell r="J99">
            <v>39.947791666666667</v>
          </cell>
          <cell r="K99">
            <v>26.943556818181815</v>
          </cell>
        </row>
      </sheetData>
      <sheetData sheetId="7">
        <row r="12">
          <cell r="B12">
            <v>0</v>
          </cell>
          <cell r="C12">
            <v>0</v>
          </cell>
          <cell r="D12">
            <v>0</v>
          </cell>
          <cell r="E12">
            <v>82</v>
          </cell>
          <cell r="F12">
            <v>0</v>
          </cell>
          <cell r="G12">
            <v>0</v>
          </cell>
          <cell r="H12">
            <v>0</v>
          </cell>
          <cell r="I12">
            <v>219</v>
          </cell>
          <cell r="J12">
            <v>0</v>
          </cell>
          <cell r="K12"/>
        </row>
        <row r="13">
          <cell r="B13">
            <v>0</v>
          </cell>
          <cell r="C13">
            <v>0</v>
          </cell>
          <cell r="D13">
            <v>0</v>
          </cell>
          <cell r="E13">
            <v>1244</v>
          </cell>
          <cell r="F13">
            <v>0</v>
          </cell>
          <cell r="G13">
            <v>0</v>
          </cell>
          <cell r="H13">
            <v>0</v>
          </cell>
          <cell r="I13">
            <v>11431</v>
          </cell>
          <cell r="J13">
            <v>0</v>
          </cell>
          <cell r="K13"/>
        </row>
        <row r="17">
          <cell r="B17">
            <v>0</v>
          </cell>
          <cell r="C17">
            <v>31</v>
          </cell>
          <cell r="D17">
            <v>25</v>
          </cell>
          <cell r="E17"/>
          <cell r="F17">
            <v>15</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162</v>
          </cell>
          <cell r="D22">
            <v>48</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1191</v>
          </cell>
          <cell r="D30">
            <v>41</v>
          </cell>
          <cell r="E30"/>
          <cell r="F30">
            <v>6</v>
          </cell>
          <cell r="G30"/>
          <cell r="H30">
            <v>6</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11248</v>
          </cell>
          <cell r="D35">
            <v>177</v>
          </cell>
          <cell r="E35"/>
          <cell r="F35">
            <v>3</v>
          </cell>
          <cell r="G35"/>
          <cell r="H35">
            <v>3</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13</v>
          </cell>
          <cell r="F43">
            <v>41</v>
          </cell>
          <cell r="G43">
            <v>32</v>
          </cell>
          <cell r="H43">
            <v>20</v>
          </cell>
          <cell r="I43">
            <v>146</v>
          </cell>
          <cell r="J43">
            <v>20</v>
          </cell>
          <cell r="K43">
            <v>29</v>
          </cell>
        </row>
        <row r="44">
          <cell r="B44">
            <v>74</v>
          </cell>
          <cell r="C44">
            <v>0</v>
          </cell>
          <cell r="D44">
            <v>0</v>
          </cell>
          <cell r="E44">
            <v>3</v>
          </cell>
          <cell r="F44">
            <v>1237</v>
          </cell>
          <cell r="G44">
            <v>2859</v>
          </cell>
          <cell r="H44">
            <v>2059</v>
          </cell>
          <cell r="I44">
            <v>2671</v>
          </cell>
          <cell r="J44">
            <v>1426</v>
          </cell>
          <cell r="K44">
            <v>2346</v>
          </cell>
        </row>
        <row r="49">
          <cell r="E49">
            <v>0</v>
          </cell>
          <cell r="F49"/>
          <cell r="G49">
            <v>0</v>
          </cell>
          <cell r="H49"/>
          <cell r="I49">
            <v>3</v>
          </cell>
          <cell r="J49"/>
          <cell r="K49">
            <v>3</v>
          </cell>
          <cell r="L49"/>
        </row>
        <row r="50">
          <cell r="E50">
            <v>0</v>
          </cell>
          <cell r="F50"/>
          <cell r="G50">
            <v>0</v>
          </cell>
          <cell r="H50"/>
          <cell r="I50">
            <v>2</v>
          </cell>
          <cell r="J50"/>
          <cell r="K50">
            <v>2</v>
          </cell>
          <cell r="L50"/>
        </row>
        <row r="51">
          <cell r="E51">
            <v>3</v>
          </cell>
          <cell r="F51"/>
          <cell r="G51">
            <v>3</v>
          </cell>
          <cell r="H51"/>
          <cell r="I51">
            <v>17</v>
          </cell>
          <cell r="J51"/>
          <cell r="K51">
            <v>17</v>
          </cell>
          <cell r="L51"/>
        </row>
        <row r="52">
          <cell r="E52">
            <v>0</v>
          </cell>
          <cell r="F52"/>
          <cell r="G52">
            <v>0</v>
          </cell>
          <cell r="H52"/>
          <cell r="I52">
            <v>2</v>
          </cell>
          <cell r="J52"/>
          <cell r="K52">
            <v>2</v>
          </cell>
          <cell r="L52"/>
        </row>
        <row r="53">
          <cell r="E53">
            <v>5</v>
          </cell>
          <cell r="F53"/>
          <cell r="G53">
            <v>5</v>
          </cell>
          <cell r="H53"/>
          <cell r="I53">
            <v>8</v>
          </cell>
          <cell r="J53"/>
          <cell r="K53">
            <v>8</v>
          </cell>
          <cell r="L53"/>
        </row>
        <row r="54">
          <cell r="E54">
            <v>6</v>
          </cell>
          <cell r="F54"/>
          <cell r="G54">
            <v>6</v>
          </cell>
          <cell r="H54"/>
          <cell r="I54">
            <v>3</v>
          </cell>
          <cell r="J54"/>
          <cell r="K54">
            <v>3</v>
          </cell>
          <cell r="L54"/>
        </row>
        <row r="55">
          <cell r="E55">
            <v>0</v>
          </cell>
          <cell r="F55"/>
          <cell r="G55">
            <v>0</v>
          </cell>
          <cell r="H55"/>
          <cell r="I55">
            <v>1</v>
          </cell>
          <cell r="J55"/>
          <cell r="K55">
            <v>1</v>
          </cell>
          <cell r="L55"/>
        </row>
        <row r="56">
          <cell r="E56">
            <v>0</v>
          </cell>
          <cell r="F56"/>
          <cell r="G56">
            <v>0</v>
          </cell>
          <cell r="H56"/>
          <cell r="I56">
            <v>0</v>
          </cell>
          <cell r="J56"/>
          <cell r="K56">
            <v>0</v>
          </cell>
          <cell r="L56"/>
        </row>
        <row r="57">
          <cell r="G57">
            <v>0</v>
          </cell>
          <cell r="H57"/>
          <cell r="I57"/>
          <cell r="J57"/>
          <cell r="K57"/>
          <cell r="L57"/>
        </row>
        <row r="60">
          <cell r="D60">
            <v>22</v>
          </cell>
          <cell r="L60">
            <v>501</v>
          </cell>
        </row>
        <row r="61">
          <cell r="D61">
            <v>8</v>
          </cell>
          <cell r="L61">
            <v>2036</v>
          </cell>
        </row>
        <row r="62">
          <cell r="D62">
            <v>3</v>
          </cell>
          <cell r="L62">
            <v>8</v>
          </cell>
        </row>
        <row r="63">
          <cell r="D63">
            <v>10</v>
          </cell>
          <cell r="L63"/>
        </row>
        <row r="64">
          <cell r="D64">
            <v>1</v>
          </cell>
          <cell r="L64">
            <v>22</v>
          </cell>
        </row>
        <row r="65">
          <cell r="D65">
            <v>4280</v>
          </cell>
          <cell r="L65"/>
        </row>
        <row r="68">
          <cell r="D68">
            <v>0</v>
          </cell>
        </row>
        <row r="69">
          <cell r="D69"/>
        </row>
        <row r="82">
          <cell r="B82">
            <v>0</v>
          </cell>
          <cell r="C82">
            <v>0</v>
          </cell>
          <cell r="D82">
            <v>0</v>
          </cell>
          <cell r="E82">
            <v>24.738636363636363</v>
          </cell>
          <cell r="F82">
            <v>0</v>
          </cell>
          <cell r="G82">
            <v>0</v>
          </cell>
          <cell r="H82">
            <v>0</v>
          </cell>
          <cell r="I82">
            <v>227.32102272727272</v>
          </cell>
          <cell r="J82">
            <v>0</v>
          </cell>
          <cell r="K82"/>
        </row>
        <row r="86">
          <cell r="B86">
            <v>0</v>
          </cell>
          <cell r="C86">
            <v>23.68465909090909</v>
          </cell>
          <cell r="D86">
            <v>0.81534090909090906</v>
          </cell>
          <cell r="E86"/>
          <cell r="F86">
            <v>0.11931818181818182</v>
          </cell>
          <cell r="G86"/>
          <cell r="H86">
            <v>0.11931818181818182</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223.68181818181819</v>
          </cell>
          <cell r="D91">
            <v>3.5198863636363638</v>
          </cell>
          <cell r="E91"/>
          <cell r="F91">
            <v>5.9659090909090912E-2</v>
          </cell>
          <cell r="G91"/>
          <cell r="H91">
            <v>5.9659090909090912E-2</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1.4715909090909092</v>
          </cell>
          <cell r="C99">
            <v>0</v>
          </cell>
          <cell r="D99">
            <v>0</v>
          </cell>
          <cell r="E99">
            <v>5.9659090909090912E-2</v>
          </cell>
          <cell r="F99">
            <v>24.599431818181817</v>
          </cell>
          <cell r="G99">
            <v>56.855113636363633</v>
          </cell>
          <cell r="H99">
            <v>40.946022727272727</v>
          </cell>
          <cell r="I99">
            <v>53.116477272727273</v>
          </cell>
          <cell r="J99">
            <v>28.357954545454547</v>
          </cell>
          <cell r="K99">
            <v>46.653409090909093</v>
          </cell>
        </row>
      </sheetData>
      <sheetData sheetId="8">
        <row r="12">
          <cell r="B12">
            <v>0</v>
          </cell>
          <cell r="C12">
            <v>0</v>
          </cell>
          <cell r="D12">
            <v>0</v>
          </cell>
          <cell r="E12">
            <v>2909</v>
          </cell>
          <cell r="F12">
            <v>0</v>
          </cell>
          <cell r="G12">
            <v>0</v>
          </cell>
          <cell r="H12">
            <v>0</v>
          </cell>
          <cell r="I12">
            <v>6359</v>
          </cell>
          <cell r="J12">
            <v>0</v>
          </cell>
        </row>
        <row r="13">
          <cell r="B13">
            <v>0</v>
          </cell>
          <cell r="C13">
            <v>0</v>
          </cell>
          <cell r="D13">
            <v>0</v>
          </cell>
          <cell r="E13">
            <v>57394</v>
          </cell>
          <cell r="F13">
            <v>0</v>
          </cell>
          <cell r="G13">
            <v>3</v>
          </cell>
          <cell r="H13">
            <v>0</v>
          </cell>
          <cell r="I13">
            <v>356564</v>
          </cell>
          <cell r="J13">
            <v>0</v>
          </cell>
        </row>
        <row r="17">
          <cell r="B17">
            <v>0</v>
          </cell>
          <cell r="C17">
            <v>1195</v>
          </cell>
          <cell r="D17">
            <v>651</v>
          </cell>
          <cell r="F17">
            <v>828</v>
          </cell>
          <cell r="H17">
            <v>185</v>
          </cell>
          <cell r="J17">
            <v>50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4774</v>
          </cell>
          <cell r="D22">
            <v>1231</v>
          </cell>
          <cell r="F22">
            <v>354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50582</v>
          </cell>
          <cell r="D30">
            <v>6523</v>
          </cell>
          <cell r="F30">
            <v>234</v>
          </cell>
          <cell r="H30">
            <v>53</v>
          </cell>
          <cell r="J30">
            <v>2</v>
          </cell>
        </row>
        <row r="31">
          <cell r="B31">
            <v>0</v>
          </cell>
          <cell r="C31">
            <v>0</v>
          </cell>
          <cell r="D31">
            <v>0</v>
          </cell>
          <cell r="F31">
            <v>0</v>
          </cell>
          <cell r="H31">
            <v>0</v>
          </cell>
          <cell r="J31">
            <v>0</v>
          </cell>
        </row>
        <row r="32">
          <cell r="B32">
            <v>0</v>
          </cell>
          <cell r="C32">
            <v>3</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353011</v>
          </cell>
          <cell r="D35">
            <v>3311</v>
          </cell>
          <cell r="F35">
            <v>215</v>
          </cell>
          <cell r="H35">
            <v>27</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7</v>
          </cell>
          <cell r="E43">
            <v>308</v>
          </cell>
          <cell r="F43">
            <v>1873</v>
          </cell>
          <cell r="G43">
            <v>1482</v>
          </cell>
          <cell r="H43">
            <v>1072</v>
          </cell>
          <cell r="I43">
            <v>2387</v>
          </cell>
          <cell r="J43">
            <v>1410</v>
          </cell>
          <cell r="K43">
            <v>729</v>
          </cell>
        </row>
        <row r="44">
          <cell r="B44">
            <v>12</v>
          </cell>
          <cell r="C44">
            <v>0</v>
          </cell>
          <cell r="D44">
            <v>42</v>
          </cell>
          <cell r="E44">
            <v>6473</v>
          </cell>
          <cell r="F44">
            <v>44314</v>
          </cell>
          <cell r="G44">
            <v>90835</v>
          </cell>
          <cell r="H44">
            <v>71160</v>
          </cell>
          <cell r="I44">
            <v>88549</v>
          </cell>
          <cell r="J44">
            <v>63868</v>
          </cell>
          <cell r="K44">
            <v>48708</v>
          </cell>
        </row>
        <row r="49">
          <cell r="E49">
            <v>1</v>
          </cell>
          <cell r="G49">
            <v>1</v>
          </cell>
          <cell r="I49">
            <v>11</v>
          </cell>
          <cell r="K49">
            <v>9</v>
          </cell>
        </row>
        <row r="50">
          <cell r="E50">
            <v>4</v>
          </cell>
          <cell r="G50">
            <v>2</v>
          </cell>
          <cell r="I50">
            <v>18</v>
          </cell>
          <cell r="K50">
            <v>13</v>
          </cell>
        </row>
        <row r="51">
          <cell r="E51">
            <v>59</v>
          </cell>
          <cell r="G51">
            <v>58</v>
          </cell>
          <cell r="I51">
            <v>189</v>
          </cell>
          <cell r="K51">
            <v>174</v>
          </cell>
        </row>
        <row r="52">
          <cell r="E52">
            <v>4</v>
          </cell>
          <cell r="G52">
            <v>4</v>
          </cell>
          <cell r="I52">
            <v>60</v>
          </cell>
          <cell r="K52">
            <v>59</v>
          </cell>
        </row>
        <row r="53">
          <cell r="E53">
            <v>16</v>
          </cell>
          <cell r="G53">
            <v>9</v>
          </cell>
          <cell r="I53">
            <v>75</v>
          </cell>
          <cell r="K53">
            <v>44</v>
          </cell>
        </row>
        <row r="54">
          <cell r="E54">
            <v>18</v>
          </cell>
          <cell r="G54">
            <v>5</v>
          </cell>
          <cell r="I54">
            <v>135</v>
          </cell>
          <cell r="K54">
            <v>129</v>
          </cell>
        </row>
        <row r="55">
          <cell r="E55">
            <v>1</v>
          </cell>
          <cell r="G55">
            <v>1</v>
          </cell>
          <cell r="I55">
            <v>17</v>
          </cell>
          <cell r="K55">
            <v>14</v>
          </cell>
        </row>
        <row r="56">
          <cell r="E56">
            <v>6</v>
          </cell>
          <cell r="G56">
            <v>5</v>
          </cell>
          <cell r="I56">
            <v>18</v>
          </cell>
          <cell r="K56">
            <v>8</v>
          </cell>
        </row>
        <row r="57">
          <cell r="G57">
            <v>16</v>
          </cell>
        </row>
        <row r="60">
          <cell r="D60">
            <v>241</v>
          </cell>
          <cell r="L60">
            <v>3846</v>
          </cell>
        </row>
        <row r="61">
          <cell r="D61">
            <v>48</v>
          </cell>
          <cell r="L61">
            <v>51473</v>
          </cell>
        </row>
        <row r="62">
          <cell r="D62">
            <v>42</v>
          </cell>
          <cell r="L62">
            <v>303</v>
          </cell>
        </row>
        <row r="63">
          <cell r="D63">
            <v>140</v>
          </cell>
        </row>
        <row r="64">
          <cell r="D64">
            <v>11</v>
          </cell>
          <cell r="L64">
            <v>38231</v>
          </cell>
        </row>
        <row r="65">
          <cell r="D65">
            <v>201771</v>
          </cell>
        </row>
        <row r="68">
          <cell r="D68">
            <v>0</v>
          </cell>
        </row>
        <row r="82">
          <cell r="B82">
            <v>0</v>
          </cell>
          <cell r="C82">
            <v>0</v>
          </cell>
          <cell r="D82">
            <v>0</v>
          </cell>
          <cell r="E82">
            <v>1087.0075757575758</v>
          </cell>
          <cell r="F82">
            <v>0</v>
          </cell>
          <cell r="G82">
            <v>5.6818181818181816E-2</v>
          </cell>
          <cell r="H82">
            <v>0</v>
          </cell>
          <cell r="I82">
            <v>6753.106060606061</v>
          </cell>
          <cell r="J82">
            <v>0</v>
          </cell>
        </row>
        <row r="86">
          <cell r="B86">
            <v>0</v>
          </cell>
          <cell r="C86">
            <v>957.99242424242425</v>
          </cell>
          <cell r="D86">
            <v>123.54166666666667</v>
          </cell>
          <cell r="F86">
            <v>4.4318181818181817</v>
          </cell>
          <cell r="H86">
            <v>1.0037878787878789</v>
          </cell>
          <cell r="J86">
            <v>3.787878787878788E-2</v>
          </cell>
        </row>
        <row r="87">
          <cell r="B87">
            <v>0</v>
          </cell>
          <cell r="C87">
            <v>0</v>
          </cell>
          <cell r="D87">
            <v>0</v>
          </cell>
          <cell r="F87">
            <v>0</v>
          </cell>
          <cell r="H87">
            <v>0</v>
          </cell>
          <cell r="J87">
            <v>0</v>
          </cell>
        </row>
        <row r="88">
          <cell r="B88">
            <v>0</v>
          </cell>
          <cell r="C88">
            <v>5.6818181818181816E-2</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6685.814393939394</v>
          </cell>
          <cell r="D91">
            <v>62.708333333333336</v>
          </cell>
          <cell r="F91">
            <v>4.0719696969696972</v>
          </cell>
          <cell r="H91">
            <v>0.51136363636363635</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0.22727272727272727</v>
          </cell>
          <cell r="C99">
            <v>0</v>
          </cell>
          <cell r="D99">
            <v>0.79545454545454541</v>
          </cell>
          <cell r="E99">
            <v>122.59469696969697</v>
          </cell>
          <cell r="F99">
            <v>839.280303030303</v>
          </cell>
          <cell r="G99">
            <v>1720.3598484848485</v>
          </cell>
          <cell r="H99">
            <v>1347.7272727272727</v>
          </cell>
          <cell r="I99">
            <v>1677.064393939394</v>
          </cell>
          <cell r="J99">
            <v>1209.621212121212</v>
          </cell>
          <cell r="K99">
            <v>922.5</v>
          </cell>
        </row>
      </sheetData>
      <sheetData sheetId="9">
        <row r="12">
          <cell r="B12">
            <v>0</v>
          </cell>
          <cell r="C12">
            <v>0</v>
          </cell>
          <cell r="D12">
            <v>0</v>
          </cell>
          <cell r="E12">
            <v>4328</v>
          </cell>
          <cell r="F12">
            <v>0</v>
          </cell>
          <cell r="G12">
            <v>0</v>
          </cell>
          <cell r="H12">
            <v>0</v>
          </cell>
          <cell r="I12">
            <v>7197</v>
          </cell>
          <cell r="J12">
            <v>0</v>
          </cell>
          <cell r="K12"/>
        </row>
        <row r="13">
          <cell r="B13">
            <v>0</v>
          </cell>
          <cell r="C13">
            <v>0</v>
          </cell>
          <cell r="D13">
            <v>0</v>
          </cell>
          <cell r="E13">
            <v>79205</v>
          </cell>
          <cell r="F13">
            <v>0</v>
          </cell>
          <cell r="G13">
            <v>10869</v>
          </cell>
          <cell r="H13">
            <v>0</v>
          </cell>
          <cell r="I13">
            <v>435319</v>
          </cell>
          <cell r="J13">
            <v>0</v>
          </cell>
          <cell r="K13"/>
        </row>
        <row r="17">
          <cell r="B17">
            <v>0</v>
          </cell>
          <cell r="C17">
            <v>1795</v>
          </cell>
          <cell r="D17">
            <v>1559</v>
          </cell>
          <cell r="E17"/>
          <cell r="F17">
            <v>741</v>
          </cell>
          <cell r="G17"/>
          <cell r="H17">
            <v>119</v>
          </cell>
          <cell r="I17"/>
          <cell r="J17">
            <v>114</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4695</v>
          </cell>
          <cell r="D22">
            <v>2135</v>
          </cell>
          <cell r="E22"/>
          <cell r="F22">
            <v>367</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71844</v>
          </cell>
          <cell r="D30">
            <v>6718</v>
          </cell>
          <cell r="E30"/>
          <cell r="F30">
            <v>542</v>
          </cell>
          <cell r="G30"/>
          <cell r="H30">
            <v>98</v>
          </cell>
          <cell r="I30"/>
          <cell r="J30">
            <v>3</v>
          </cell>
          <cell r="K30"/>
        </row>
        <row r="31">
          <cell r="B31">
            <v>0</v>
          </cell>
          <cell r="C31">
            <v>0</v>
          </cell>
          <cell r="D31">
            <v>0</v>
          </cell>
          <cell r="E31"/>
          <cell r="F31">
            <v>0</v>
          </cell>
          <cell r="G31"/>
          <cell r="H31">
            <v>0</v>
          </cell>
          <cell r="I31"/>
          <cell r="J31">
            <v>0</v>
          </cell>
          <cell r="K31"/>
        </row>
        <row r="32">
          <cell r="B32">
            <v>0</v>
          </cell>
          <cell r="C32">
            <v>24</v>
          </cell>
          <cell r="D32">
            <v>10845</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84</v>
          </cell>
          <cell r="D34">
            <v>11912</v>
          </cell>
          <cell r="E34"/>
          <cell r="F34">
            <v>0</v>
          </cell>
          <cell r="G34"/>
          <cell r="H34">
            <v>0</v>
          </cell>
          <cell r="I34"/>
          <cell r="J34">
            <v>0</v>
          </cell>
          <cell r="K34"/>
        </row>
        <row r="35">
          <cell r="B35">
            <v>0</v>
          </cell>
          <cell r="C35">
            <v>414963</v>
          </cell>
          <cell r="D35">
            <v>7655</v>
          </cell>
          <cell r="E35"/>
          <cell r="F35">
            <v>665</v>
          </cell>
          <cell r="G35"/>
          <cell r="H35">
            <v>40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5</v>
          </cell>
          <cell r="E43">
            <v>676</v>
          </cell>
          <cell r="F43">
            <v>2374</v>
          </cell>
          <cell r="G43">
            <v>1160</v>
          </cell>
          <cell r="H43">
            <v>918</v>
          </cell>
          <cell r="I43">
            <v>2813</v>
          </cell>
          <cell r="J43">
            <v>1764</v>
          </cell>
          <cell r="K43">
            <v>1815</v>
          </cell>
        </row>
        <row r="44">
          <cell r="B44">
            <v>1507</v>
          </cell>
          <cell r="C44">
            <v>647</v>
          </cell>
          <cell r="D44">
            <v>992</v>
          </cell>
          <cell r="E44">
            <v>26645</v>
          </cell>
          <cell r="F44">
            <v>76107</v>
          </cell>
          <cell r="G44">
            <v>58177</v>
          </cell>
          <cell r="H44">
            <v>65210</v>
          </cell>
          <cell r="I44">
            <v>89478</v>
          </cell>
          <cell r="J44">
            <v>79017</v>
          </cell>
          <cell r="K44">
            <v>127613</v>
          </cell>
        </row>
        <row r="49">
          <cell r="E49">
            <v>9</v>
          </cell>
          <cell r="F49"/>
          <cell r="G49">
            <v>5</v>
          </cell>
          <cell r="H49"/>
          <cell r="I49">
            <v>53</v>
          </cell>
          <cell r="J49"/>
          <cell r="K49">
            <v>37</v>
          </cell>
          <cell r="L49"/>
        </row>
        <row r="50">
          <cell r="E50">
            <v>3</v>
          </cell>
          <cell r="F50"/>
          <cell r="G50">
            <v>1</v>
          </cell>
          <cell r="H50"/>
          <cell r="I50">
            <v>66</v>
          </cell>
          <cell r="J50"/>
          <cell r="K50">
            <v>42</v>
          </cell>
          <cell r="L50"/>
        </row>
        <row r="51">
          <cell r="E51">
            <v>89</v>
          </cell>
          <cell r="F51"/>
          <cell r="G51">
            <v>88</v>
          </cell>
          <cell r="H51"/>
          <cell r="I51">
            <v>311</v>
          </cell>
          <cell r="J51"/>
          <cell r="K51">
            <v>294</v>
          </cell>
          <cell r="L51"/>
        </row>
        <row r="52">
          <cell r="E52">
            <v>2</v>
          </cell>
          <cell r="F52"/>
          <cell r="G52">
            <v>2</v>
          </cell>
          <cell r="H52"/>
          <cell r="I52">
            <v>80</v>
          </cell>
          <cell r="J52"/>
          <cell r="K52">
            <v>78</v>
          </cell>
          <cell r="L52"/>
        </row>
        <row r="53">
          <cell r="E53">
            <v>29</v>
          </cell>
          <cell r="F53"/>
          <cell r="G53">
            <v>18</v>
          </cell>
          <cell r="H53"/>
          <cell r="I53">
            <v>99</v>
          </cell>
          <cell r="J53"/>
          <cell r="K53">
            <v>57</v>
          </cell>
          <cell r="L53"/>
        </row>
        <row r="54">
          <cell r="E54">
            <v>20</v>
          </cell>
          <cell r="F54"/>
          <cell r="G54">
            <v>9</v>
          </cell>
          <cell r="H54"/>
          <cell r="I54">
            <v>168</v>
          </cell>
          <cell r="J54"/>
          <cell r="K54">
            <v>158</v>
          </cell>
          <cell r="L54"/>
        </row>
        <row r="55">
          <cell r="E55">
            <v>3</v>
          </cell>
          <cell r="F55"/>
          <cell r="G55">
            <v>2</v>
          </cell>
          <cell r="H55"/>
          <cell r="I55">
            <v>24</v>
          </cell>
          <cell r="J55"/>
          <cell r="K55">
            <v>21</v>
          </cell>
          <cell r="L55"/>
        </row>
        <row r="56">
          <cell r="E56">
            <v>1</v>
          </cell>
          <cell r="F56"/>
          <cell r="G56">
            <v>1</v>
          </cell>
          <cell r="H56"/>
          <cell r="I56">
            <v>122</v>
          </cell>
          <cell r="J56"/>
          <cell r="K56">
            <v>45</v>
          </cell>
          <cell r="L56"/>
        </row>
        <row r="57">
          <cell r="G57">
            <v>42</v>
          </cell>
          <cell r="H57"/>
          <cell r="I57"/>
          <cell r="J57"/>
          <cell r="K57"/>
          <cell r="L57"/>
        </row>
        <row r="60">
          <cell r="D60">
            <v>388</v>
          </cell>
          <cell r="L60">
            <v>5122</v>
          </cell>
        </row>
        <row r="61">
          <cell r="D61">
            <v>62</v>
          </cell>
          <cell r="L61">
            <v>117527</v>
          </cell>
        </row>
        <row r="62">
          <cell r="D62">
            <v>83</v>
          </cell>
          <cell r="L62">
            <v>384</v>
          </cell>
        </row>
        <row r="63">
          <cell r="D63">
            <v>208</v>
          </cell>
          <cell r="L63"/>
        </row>
        <row r="64">
          <cell r="D64">
            <v>35</v>
          </cell>
          <cell r="L64">
            <v>109627</v>
          </cell>
        </row>
        <row r="65">
          <cell r="D65">
            <v>207167</v>
          </cell>
          <cell r="L65"/>
        </row>
        <row r="68">
          <cell r="D68">
            <v>0</v>
          </cell>
        </row>
        <row r="69">
          <cell r="D69"/>
        </row>
        <row r="82">
          <cell r="B82">
            <v>0</v>
          </cell>
          <cell r="C82">
            <v>0</v>
          </cell>
          <cell r="D82">
            <v>0</v>
          </cell>
          <cell r="E82">
            <v>1290.0814393939395</v>
          </cell>
          <cell r="F82">
            <v>0</v>
          </cell>
          <cell r="G82">
            <v>177.03295454545454</v>
          </cell>
          <cell r="H82">
            <v>0</v>
          </cell>
          <cell r="I82">
            <v>7090.4231060606062</v>
          </cell>
          <cell r="J82">
            <v>0</v>
          </cell>
          <cell r="K82"/>
        </row>
        <row r="86">
          <cell r="B86">
            <v>0</v>
          </cell>
          <cell r="C86">
            <v>1170.1863636363637</v>
          </cell>
          <cell r="D86">
            <v>109.4219696969697</v>
          </cell>
          <cell r="E86"/>
          <cell r="F86">
            <v>8.8280303030303031</v>
          </cell>
          <cell r="G86"/>
          <cell r="H86">
            <v>1.5962121212121212</v>
          </cell>
          <cell r="I86"/>
          <cell r="J86">
            <v>4.8863636363636366E-2</v>
          </cell>
          <cell r="K86"/>
        </row>
        <row r="87">
          <cell r="B87">
            <v>0</v>
          </cell>
          <cell r="C87">
            <v>0</v>
          </cell>
          <cell r="D87">
            <v>0</v>
          </cell>
          <cell r="E87"/>
          <cell r="F87">
            <v>0</v>
          </cell>
          <cell r="G87"/>
          <cell r="H87">
            <v>0</v>
          </cell>
          <cell r="I87"/>
          <cell r="J87">
            <v>0</v>
          </cell>
          <cell r="K87"/>
        </row>
        <row r="88">
          <cell r="B88">
            <v>0</v>
          </cell>
          <cell r="C88">
            <v>0.39090909090909093</v>
          </cell>
          <cell r="D88">
            <v>176.64204545454547</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1.3681818181818182</v>
          </cell>
          <cell r="D90">
            <v>194.02121212121213</v>
          </cell>
          <cell r="E90"/>
          <cell r="F90">
            <v>0</v>
          </cell>
          <cell r="G90"/>
          <cell r="H90">
            <v>0</v>
          </cell>
          <cell r="I90"/>
          <cell r="J90">
            <v>0</v>
          </cell>
          <cell r="K90"/>
        </row>
        <row r="91">
          <cell r="B91">
            <v>0</v>
          </cell>
          <cell r="C91">
            <v>6758.8670454545454</v>
          </cell>
          <cell r="D91">
            <v>124.68371212121212</v>
          </cell>
          <cell r="E91"/>
          <cell r="F91">
            <v>10.831439393939394</v>
          </cell>
          <cell r="G91"/>
          <cell r="H91">
            <v>0.65151515151515149</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24.545833333333334</v>
          </cell>
          <cell r="C99">
            <v>10.538257575757576</v>
          </cell>
          <cell r="D99">
            <v>16.157575757575756</v>
          </cell>
          <cell r="E99">
            <v>433.99053030303031</v>
          </cell>
          <cell r="F99">
            <v>1239.6215909090909</v>
          </cell>
          <cell r="G99">
            <v>947.57992424242423</v>
          </cell>
          <cell r="H99">
            <v>1062.1325757575758</v>
          </cell>
          <cell r="I99">
            <v>1457.4068181818182</v>
          </cell>
          <cell r="J99">
            <v>1287.0193181818181</v>
          </cell>
          <cell r="K99">
            <v>2078.5450757575759</v>
          </cell>
        </row>
      </sheetData>
      <sheetData sheetId="10">
        <row r="12">
          <cell r="B12">
            <v>0</v>
          </cell>
          <cell r="C12">
            <v>0</v>
          </cell>
          <cell r="D12">
            <v>0</v>
          </cell>
          <cell r="E12">
            <v>1550</v>
          </cell>
          <cell r="F12">
            <v>0</v>
          </cell>
          <cell r="G12">
            <v>0</v>
          </cell>
          <cell r="H12">
            <v>0</v>
          </cell>
          <cell r="I12">
            <v>6630</v>
          </cell>
          <cell r="J12">
            <v>0</v>
          </cell>
        </row>
        <row r="13">
          <cell r="B13">
            <v>0</v>
          </cell>
          <cell r="C13">
            <v>0</v>
          </cell>
          <cell r="D13">
            <v>0</v>
          </cell>
          <cell r="E13">
            <v>25874</v>
          </cell>
          <cell r="F13">
            <v>0</v>
          </cell>
          <cell r="G13">
            <v>0</v>
          </cell>
          <cell r="H13">
            <v>0</v>
          </cell>
          <cell r="I13">
            <v>279977</v>
          </cell>
          <cell r="J13">
            <v>0</v>
          </cell>
        </row>
        <row r="17">
          <cell r="B17">
            <v>0</v>
          </cell>
          <cell r="C17">
            <v>654</v>
          </cell>
          <cell r="D17">
            <v>477</v>
          </cell>
          <cell r="F17">
            <v>341</v>
          </cell>
          <cell r="H17">
            <v>55</v>
          </cell>
          <cell r="J17">
            <v>23</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4963</v>
          </cell>
          <cell r="D22">
            <v>1157</v>
          </cell>
          <cell r="F22">
            <v>510</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23055</v>
          </cell>
          <cell r="D30">
            <v>2654</v>
          </cell>
          <cell r="F30">
            <v>137</v>
          </cell>
          <cell r="H30">
            <v>27</v>
          </cell>
          <cell r="J30">
            <v>1</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277010</v>
          </cell>
          <cell r="D35">
            <v>2751</v>
          </cell>
          <cell r="F35">
            <v>186</v>
          </cell>
          <cell r="H35">
            <v>30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4</v>
          </cell>
          <cell r="E43">
            <v>70</v>
          </cell>
          <cell r="F43">
            <v>1114</v>
          </cell>
          <cell r="G43">
            <v>933</v>
          </cell>
          <cell r="H43">
            <v>662</v>
          </cell>
          <cell r="I43">
            <v>2977</v>
          </cell>
          <cell r="J43">
            <v>1318</v>
          </cell>
          <cell r="K43">
            <v>1102</v>
          </cell>
        </row>
        <row r="44">
          <cell r="B44">
            <v>0</v>
          </cell>
          <cell r="C44">
            <v>0</v>
          </cell>
          <cell r="D44">
            <v>14</v>
          </cell>
          <cell r="E44">
            <v>339</v>
          </cell>
          <cell r="F44">
            <v>25302</v>
          </cell>
          <cell r="G44">
            <v>64265</v>
          </cell>
          <cell r="H44">
            <v>41340</v>
          </cell>
          <cell r="I44">
            <v>74896</v>
          </cell>
          <cell r="J44">
            <v>57198</v>
          </cell>
          <cell r="K44">
            <v>42497</v>
          </cell>
        </row>
        <row r="49">
          <cell r="E49">
            <v>2</v>
          </cell>
          <cell r="G49">
            <v>0</v>
          </cell>
          <cell r="I49">
            <v>13</v>
          </cell>
          <cell r="K49">
            <v>5</v>
          </cell>
        </row>
        <row r="50">
          <cell r="E50">
            <v>2</v>
          </cell>
          <cell r="G50">
            <v>2</v>
          </cell>
          <cell r="I50">
            <v>30</v>
          </cell>
          <cell r="K50">
            <v>20</v>
          </cell>
        </row>
        <row r="51">
          <cell r="E51">
            <v>47</v>
          </cell>
          <cell r="G51">
            <v>39</v>
          </cell>
          <cell r="I51">
            <v>177</v>
          </cell>
          <cell r="K51">
            <v>161</v>
          </cell>
        </row>
        <row r="52">
          <cell r="E52">
            <v>0</v>
          </cell>
          <cell r="G52">
            <v>0</v>
          </cell>
          <cell r="I52">
            <v>49</v>
          </cell>
          <cell r="K52">
            <v>40</v>
          </cell>
        </row>
        <row r="53">
          <cell r="E53">
            <v>6</v>
          </cell>
          <cell r="G53">
            <v>1</v>
          </cell>
          <cell r="I53">
            <v>61</v>
          </cell>
          <cell r="K53">
            <v>9</v>
          </cell>
        </row>
        <row r="54">
          <cell r="E54">
            <v>39</v>
          </cell>
          <cell r="G54">
            <v>7</v>
          </cell>
          <cell r="I54">
            <v>1638</v>
          </cell>
          <cell r="K54">
            <v>382</v>
          </cell>
        </row>
        <row r="55">
          <cell r="E55">
            <v>1</v>
          </cell>
          <cell r="G55">
            <v>1</v>
          </cell>
          <cell r="I55">
            <v>6</v>
          </cell>
          <cell r="K55">
            <v>1</v>
          </cell>
        </row>
        <row r="56">
          <cell r="E56">
            <v>4</v>
          </cell>
          <cell r="G56">
            <v>0</v>
          </cell>
          <cell r="I56">
            <v>33</v>
          </cell>
          <cell r="K56">
            <v>14</v>
          </cell>
        </row>
        <row r="57">
          <cell r="G57">
            <v>2584</v>
          </cell>
        </row>
        <row r="60">
          <cell r="D60">
            <v>234</v>
          </cell>
          <cell r="L60">
            <v>6917</v>
          </cell>
        </row>
        <row r="61">
          <cell r="D61">
            <v>41</v>
          </cell>
          <cell r="L61">
            <v>57887</v>
          </cell>
        </row>
        <row r="62">
          <cell r="D62">
            <v>23</v>
          </cell>
          <cell r="L62">
            <v>127</v>
          </cell>
        </row>
        <row r="63">
          <cell r="D63">
            <v>133</v>
          </cell>
        </row>
        <row r="64">
          <cell r="D64">
            <v>37</v>
          </cell>
          <cell r="L64">
            <v>2262</v>
          </cell>
        </row>
        <row r="65">
          <cell r="D65">
            <v>133747</v>
          </cell>
        </row>
        <row r="68">
          <cell r="D68">
            <v>0</v>
          </cell>
        </row>
        <row r="82">
          <cell r="B82">
            <v>0</v>
          </cell>
          <cell r="C82">
            <v>0</v>
          </cell>
          <cell r="D82">
            <v>0</v>
          </cell>
          <cell r="E82">
            <v>468.23119318181813</v>
          </cell>
          <cell r="F82">
            <v>0</v>
          </cell>
          <cell r="G82">
            <v>0</v>
          </cell>
          <cell r="H82">
            <v>0</v>
          </cell>
          <cell r="I82">
            <v>5066.6292329545449</v>
          </cell>
          <cell r="J82">
            <v>0</v>
          </cell>
        </row>
        <row r="86">
          <cell r="B86">
            <v>0</v>
          </cell>
          <cell r="C86">
            <v>417.21690340909089</v>
          </cell>
          <cell r="D86">
            <v>48.028352272727268</v>
          </cell>
          <cell r="F86">
            <v>2.4792329545454548</v>
          </cell>
          <cell r="H86">
            <v>0.48860795454545453</v>
          </cell>
          <cell r="J86">
            <v>1.8096590909090909E-2</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5012.9366477272724</v>
          </cell>
          <cell r="D91">
            <v>49.783721590909089</v>
          </cell>
          <cell r="F91">
            <v>3.3659659090909089</v>
          </cell>
          <cell r="H91">
            <v>0.54289772727272723</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0.25335227272727273</v>
          </cell>
          <cell r="E99">
            <v>6.1347443181818182</v>
          </cell>
          <cell r="F99">
            <v>457.87994318181819</v>
          </cell>
          <cell r="G99">
            <v>1162.9774147727273</v>
          </cell>
          <cell r="H99">
            <v>748.11306818181822</v>
          </cell>
          <cell r="I99">
            <v>1355.3622727272727</v>
          </cell>
          <cell r="J99">
            <v>1035.0888068181816</v>
          </cell>
          <cell r="K99">
            <v>769.05082386363642</v>
          </cell>
        </row>
      </sheetData>
      <sheetData sheetId="11"/>
      <sheetData sheetId="12"/>
      <sheetData sheetId="13"/>
      <sheetData sheetId="1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iant"/>
      <sheetName val="City Gas"/>
      <sheetName val="Florence"/>
      <sheetName val="MG&amp;E"/>
      <sheetName val="MWNG"/>
      <sheetName val="NSP"/>
      <sheetName val="SCVNG"/>
      <sheetName val="SWL&amp;P"/>
      <sheetName val="WEPCO"/>
      <sheetName val="WI Gas"/>
      <sheetName val="WPSC"/>
      <sheetName val="Viroqua"/>
      <sheetName val="Ferrell"/>
      <sheetName val="Tru-Gas"/>
      <sheetName val="Totals"/>
    </sheetNames>
    <sheetDataSet>
      <sheetData sheetId="0">
        <row r="12">
          <cell r="B12">
            <v>0</v>
          </cell>
          <cell r="C12">
            <v>0</v>
          </cell>
          <cell r="D12">
            <v>0</v>
          </cell>
          <cell r="E12">
            <v>1517.04</v>
          </cell>
          <cell r="F12">
            <v>0</v>
          </cell>
          <cell r="G12">
            <v>0</v>
          </cell>
          <cell r="H12">
            <v>0</v>
          </cell>
          <cell r="I12">
            <v>2987.34</v>
          </cell>
          <cell r="J12">
            <v>0</v>
          </cell>
        </row>
        <row r="13">
          <cell r="B13">
            <v>0</v>
          </cell>
          <cell r="C13">
            <v>0</v>
          </cell>
          <cell r="D13">
            <v>0</v>
          </cell>
          <cell r="E13">
            <v>30268</v>
          </cell>
          <cell r="F13">
            <v>0</v>
          </cell>
          <cell r="G13">
            <v>0</v>
          </cell>
          <cell r="H13">
            <v>0</v>
          </cell>
          <cell r="I13">
            <v>141476</v>
          </cell>
          <cell r="J13">
            <v>0</v>
          </cell>
        </row>
        <row r="17">
          <cell r="B17">
            <v>0</v>
          </cell>
          <cell r="C17">
            <v>611.22299999999996</v>
          </cell>
          <cell r="D17">
            <v>451.41</v>
          </cell>
          <cell r="F17">
            <v>383.13</v>
          </cell>
          <cell r="H17">
            <v>66.97</v>
          </cell>
          <cell r="J17">
            <v>4.3099999999999996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1826.35</v>
          </cell>
          <cell r="D22">
            <v>1041.98</v>
          </cell>
          <cell r="F22">
            <v>119.01</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27877</v>
          </cell>
          <cell r="D30">
            <v>2299</v>
          </cell>
          <cell r="F30">
            <v>71</v>
          </cell>
          <cell r="H30">
            <v>21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140433</v>
          </cell>
          <cell r="D35">
            <v>963</v>
          </cell>
          <cell r="F35">
            <v>79</v>
          </cell>
          <cell r="H35">
            <v>1</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1.66</v>
          </cell>
          <cell r="C43">
            <v>0.3</v>
          </cell>
          <cell r="D43">
            <v>0.28999999999999998</v>
          </cell>
          <cell r="E43">
            <v>105.84</v>
          </cell>
          <cell r="F43">
            <v>745.8</v>
          </cell>
          <cell r="G43">
            <v>464.91</v>
          </cell>
          <cell r="H43">
            <v>538.04999999999995</v>
          </cell>
          <cell r="I43">
            <v>1118.26</v>
          </cell>
          <cell r="J43">
            <v>751.78</v>
          </cell>
          <cell r="K43">
            <v>777.5</v>
          </cell>
        </row>
        <row r="44">
          <cell r="B44">
            <v>409</v>
          </cell>
          <cell r="C44">
            <v>5</v>
          </cell>
          <cell r="D44">
            <v>18</v>
          </cell>
          <cell r="E44">
            <v>878</v>
          </cell>
          <cell r="F44">
            <v>14833</v>
          </cell>
          <cell r="G44">
            <v>26665</v>
          </cell>
          <cell r="H44">
            <v>32314</v>
          </cell>
          <cell r="I44">
            <v>41723</v>
          </cell>
          <cell r="J44">
            <v>33294</v>
          </cell>
          <cell r="K44">
            <v>21605</v>
          </cell>
        </row>
        <row r="49">
          <cell r="E49">
            <v>8</v>
          </cell>
          <cell r="G49">
            <v>1</v>
          </cell>
          <cell r="I49">
            <v>6</v>
          </cell>
          <cell r="K49">
            <v>1</v>
          </cell>
        </row>
        <row r="50">
          <cell r="E50">
            <v>2</v>
          </cell>
          <cell r="G50">
            <v>2</v>
          </cell>
          <cell r="I50">
            <v>5</v>
          </cell>
          <cell r="K50">
            <v>4</v>
          </cell>
        </row>
        <row r="51">
          <cell r="E51">
            <v>20</v>
          </cell>
          <cell r="G51">
            <v>20</v>
          </cell>
          <cell r="I51">
            <v>84</v>
          </cell>
          <cell r="K51">
            <v>77</v>
          </cell>
        </row>
        <row r="52">
          <cell r="E52">
            <v>0</v>
          </cell>
          <cell r="G52">
            <v>0</v>
          </cell>
          <cell r="I52">
            <v>25</v>
          </cell>
          <cell r="K52">
            <v>16</v>
          </cell>
        </row>
        <row r="53">
          <cell r="E53">
            <v>3</v>
          </cell>
          <cell r="G53">
            <v>2</v>
          </cell>
          <cell r="I53">
            <v>7</v>
          </cell>
          <cell r="K53">
            <v>1</v>
          </cell>
        </row>
        <row r="54">
          <cell r="E54">
            <v>43</v>
          </cell>
          <cell r="G54">
            <v>4</v>
          </cell>
          <cell r="I54">
            <v>1704</v>
          </cell>
          <cell r="K54">
            <v>26</v>
          </cell>
        </row>
        <row r="55">
          <cell r="E55">
            <v>11</v>
          </cell>
          <cell r="G55">
            <v>2</v>
          </cell>
          <cell r="I55">
            <v>66</v>
          </cell>
          <cell r="K55">
            <v>12</v>
          </cell>
        </row>
        <row r="56">
          <cell r="E56">
            <v>3</v>
          </cell>
          <cell r="G56">
            <v>0</v>
          </cell>
          <cell r="I56">
            <v>3</v>
          </cell>
          <cell r="K56">
            <v>0</v>
          </cell>
        </row>
        <row r="57">
          <cell r="G57">
            <v>718</v>
          </cell>
        </row>
        <row r="60">
          <cell r="D60">
            <v>133</v>
          </cell>
          <cell r="L60">
            <v>3007</v>
          </cell>
        </row>
        <row r="61">
          <cell r="D61">
            <v>35</v>
          </cell>
          <cell r="L61">
            <v>52450</v>
          </cell>
        </row>
        <row r="62">
          <cell r="D62">
            <v>13</v>
          </cell>
          <cell r="L62">
            <v>60</v>
          </cell>
        </row>
        <row r="63">
          <cell r="D63">
            <v>75</v>
          </cell>
        </row>
        <row r="64">
          <cell r="D64">
            <v>10</v>
          </cell>
          <cell r="L64">
            <v>9667</v>
          </cell>
        </row>
        <row r="65">
          <cell r="D65">
            <v>79241</v>
          </cell>
        </row>
        <row r="68">
          <cell r="D68">
            <v>0</v>
          </cell>
        </row>
        <row r="82">
          <cell r="B82">
            <v>0</v>
          </cell>
          <cell r="C82">
            <v>0</v>
          </cell>
          <cell r="D82">
            <v>0</v>
          </cell>
          <cell r="E82">
            <v>544.42271969696969</v>
          </cell>
          <cell r="F82">
            <v>0</v>
          </cell>
          <cell r="G82">
            <v>0</v>
          </cell>
          <cell r="H82">
            <v>0</v>
          </cell>
          <cell r="I82">
            <v>2544.6923712121215</v>
          </cell>
          <cell r="J82">
            <v>0</v>
          </cell>
        </row>
        <row r="86">
          <cell r="B86">
            <v>0</v>
          </cell>
          <cell r="C86">
            <v>501.41641856060608</v>
          </cell>
          <cell r="D86">
            <v>41.351520833333332</v>
          </cell>
          <cell r="F86">
            <v>1.277058712121212</v>
          </cell>
          <cell r="H86">
            <v>0.37772159090909091</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2525.9321988636361</v>
          </cell>
          <cell r="D91">
            <v>17.321232954545454</v>
          </cell>
          <cell r="F91">
            <v>1.4209526515151516</v>
          </cell>
          <cell r="H91">
            <v>1.7986742424242422E-2</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7.3565776515151509</v>
          </cell>
          <cell r="C99">
            <v>8.9933712121212123E-2</v>
          </cell>
          <cell r="D99">
            <v>0.32376136363636365</v>
          </cell>
          <cell r="E99">
            <v>15.79235984848485</v>
          </cell>
          <cell r="F99">
            <v>266.79735037878788</v>
          </cell>
          <cell r="G99">
            <v>479.61648674242423</v>
          </cell>
          <cell r="H99">
            <v>581.22359469696971</v>
          </cell>
          <cell r="I99">
            <v>750.46085416666665</v>
          </cell>
          <cell r="J99">
            <v>598.85060227272731</v>
          </cell>
          <cell r="K99">
            <v>388.60357007575755</v>
          </cell>
        </row>
      </sheetData>
      <sheetData sheetId="1">
        <row r="12">
          <cell r="B12">
            <v>0</v>
          </cell>
          <cell r="C12">
            <v>0</v>
          </cell>
          <cell r="D12">
            <v>0</v>
          </cell>
          <cell r="E12">
            <v>12</v>
          </cell>
          <cell r="F12">
            <v>0</v>
          </cell>
          <cell r="G12">
            <v>0</v>
          </cell>
          <cell r="H12">
            <v>0</v>
          </cell>
          <cell r="I12">
            <v>263</v>
          </cell>
          <cell r="J12">
            <v>0</v>
          </cell>
          <cell r="K12"/>
        </row>
        <row r="13">
          <cell r="B13">
            <v>0</v>
          </cell>
          <cell r="C13">
            <v>0</v>
          </cell>
          <cell r="D13">
            <v>0</v>
          </cell>
          <cell r="E13">
            <v>304</v>
          </cell>
          <cell r="F13">
            <v>0</v>
          </cell>
          <cell r="G13">
            <v>0</v>
          </cell>
          <cell r="H13">
            <v>0</v>
          </cell>
          <cell r="I13">
            <v>5026</v>
          </cell>
          <cell r="J13">
            <v>0</v>
          </cell>
          <cell r="K13"/>
        </row>
        <row r="17">
          <cell r="B17">
            <v>0</v>
          </cell>
          <cell r="C17">
            <v>6</v>
          </cell>
          <cell r="D17">
            <v>5</v>
          </cell>
          <cell r="E17"/>
          <cell r="F17">
            <v>1</v>
          </cell>
          <cell r="G17"/>
          <cell r="H17">
            <v>0</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182</v>
          </cell>
          <cell r="D22">
            <v>80</v>
          </cell>
          <cell r="E22"/>
          <cell r="F22">
            <v>1</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304</v>
          </cell>
          <cell r="D30">
            <v>0</v>
          </cell>
          <cell r="E30"/>
          <cell r="F30">
            <v>0</v>
          </cell>
          <cell r="G30"/>
          <cell r="H30">
            <v>0</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4982</v>
          </cell>
          <cell r="D35">
            <v>39</v>
          </cell>
          <cell r="E35"/>
          <cell r="F35">
            <v>5</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0</v>
          </cell>
          <cell r="F43">
            <v>13</v>
          </cell>
          <cell r="G43">
            <v>2</v>
          </cell>
          <cell r="H43">
            <v>18</v>
          </cell>
          <cell r="I43">
            <v>98</v>
          </cell>
          <cell r="J43">
            <v>102</v>
          </cell>
          <cell r="K43">
            <v>43</v>
          </cell>
        </row>
        <row r="44">
          <cell r="B44">
            <v>0</v>
          </cell>
          <cell r="C44">
            <v>0</v>
          </cell>
          <cell r="D44">
            <v>0</v>
          </cell>
          <cell r="E44">
            <v>0</v>
          </cell>
          <cell r="F44">
            <v>355</v>
          </cell>
          <cell r="G44">
            <v>369</v>
          </cell>
          <cell r="H44">
            <v>484</v>
          </cell>
          <cell r="I44">
            <v>1085</v>
          </cell>
          <cell r="J44">
            <v>1762</v>
          </cell>
          <cell r="K44">
            <v>1275</v>
          </cell>
        </row>
        <row r="49">
          <cell r="E49">
            <v>0</v>
          </cell>
          <cell r="F49"/>
          <cell r="G49">
            <v>0</v>
          </cell>
          <cell r="H49"/>
          <cell r="I49">
            <v>1</v>
          </cell>
          <cell r="J49"/>
          <cell r="K49">
            <v>0</v>
          </cell>
          <cell r="L49"/>
        </row>
        <row r="50">
          <cell r="E50">
            <v>0</v>
          </cell>
          <cell r="F50"/>
          <cell r="G50">
            <v>0</v>
          </cell>
          <cell r="H50"/>
          <cell r="I50">
            <v>0</v>
          </cell>
          <cell r="J50"/>
          <cell r="K50">
            <v>0</v>
          </cell>
          <cell r="L50"/>
        </row>
        <row r="51">
          <cell r="E51">
            <v>1</v>
          </cell>
          <cell r="F51"/>
          <cell r="G51">
            <v>1</v>
          </cell>
          <cell r="H51"/>
          <cell r="I51">
            <v>3</v>
          </cell>
          <cell r="J51"/>
          <cell r="K51">
            <v>0</v>
          </cell>
          <cell r="L51"/>
        </row>
        <row r="52">
          <cell r="E52">
            <v>0</v>
          </cell>
          <cell r="F52"/>
          <cell r="G52">
            <v>0</v>
          </cell>
          <cell r="H52"/>
          <cell r="I52">
            <v>0</v>
          </cell>
          <cell r="J52"/>
          <cell r="K52">
            <v>0</v>
          </cell>
          <cell r="L52"/>
        </row>
        <row r="53">
          <cell r="E53">
            <v>0</v>
          </cell>
          <cell r="F53"/>
          <cell r="G53">
            <v>0</v>
          </cell>
          <cell r="H53"/>
          <cell r="I53">
            <v>0</v>
          </cell>
          <cell r="J53"/>
          <cell r="K53">
            <v>0</v>
          </cell>
          <cell r="L53"/>
        </row>
        <row r="54">
          <cell r="E54">
            <v>0</v>
          </cell>
          <cell r="F54"/>
          <cell r="G54">
            <v>0</v>
          </cell>
          <cell r="H54"/>
          <cell r="I54">
            <v>0</v>
          </cell>
          <cell r="J54"/>
          <cell r="K54">
            <v>0</v>
          </cell>
          <cell r="L54"/>
        </row>
        <row r="55">
          <cell r="E55">
            <v>0</v>
          </cell>
          <cell r="F55"/>
          <cell r="G55">
            <v>0</v>
          </cell>
          <cell r="H55"/>
          <cell r="I55">
            <v>0</v>
          </cell>
          <cell r="J55"/>
          <cell r="K55">
            <v>0</v>
          </cell>
          <cell r="L55"/>
        </row>
        <row r="56">
          <cell r="E56">
            <v>0</v>
          </cell>
          <cell r="F56"/>
          <cell r="G56">
            <v>0</v>
          </cell>
          <cell r="H56"/>
          <cell r="I56">
            <v>0</v>
          </cell>
          <cell r="J56"/>
          <cell r="K56">
            <v>0</v>
          </cell>
          <cell r="L56"/>
        </row>
        <row r="57">
          <cell r="G57">
            <v>0</v>
          </cell>
          <cell r="H57"/>
          <cell r="I57"/>
          <cell r="J57"/>
          <cell r="K57"/>
          <cell r="L57"/>
        </row>
        <row r="60">
          <cell r="D60">
            <v>5</v>
          </cell>
          <cell r="L60">
            <v>119</v>
          </cell>
        </row>
        <row r="61">
          <cell r="D61">
            <v>1</v>
          </cell>
          <cell r="L61">
            <v>1354</v>
          </cell>
        </row>
        <row r="62">
          <cell r="D62">
            <v>1</v>
          </cell>
          <cell r="L62">
            <v>4</v>
          </cell>
        </row>
        <row r="63">
          <cell r="D63">
            <v>3</v>
          </cell>
          <cell r="L63"/>
        </row>
        <row r="64">
          <cell r="D64">
            <v>0</v>
          </cell>
          <cell r="L64">
            <v>15</v>
          </cell>
        </row>
        <row r="65">
          <cell r="D65">
            <v>1981</v>
          </cell>
          <cell r="L65"/>
        </row>
        <row r="68">
          <cell r="D68">
            <v>0</v>
          </cell>
        </row>
        <row r="69">
          <cell r="D69"/>
        </row>
        <row r="82">
          <cell r="B82">
            <v>0</v>
          </cell>
          <cell r="C82">
            <v>0</v>
          </cell>
          <cell r="D82">
            <v>0</v>
          </cell>
          <cell r="E82">
            <v>5.7575757575757578</v>
          </cell>
          <cell r="F82">
            <v>0</v>
          </cell>
          <cell r="G82">
            <v>0</v>
          </cell>
          <cell r="H82">
            <v>0</v>
          </cell>
          <cell r="I82">
            <v>95.189393939393938</v>
          </cell>
          <cell r="J82">
            <v>0</v>
          </cell>
          <cell r="K82"/>
        </row>
        <row r="86">
          <cell r="B86">
            <v>0</v>
          </cell>
          <cell r="C86">
            <v>5.7575757575757578</v>
          </cell>
          <cell r="D86">
            <v>0</v>
          </cell>
          <cell r="E86"/>
          <cell r="F86">
            <v>0</v>
          </cell>
          <cell r="G86"/>
          <cell r="H86">
            <v>0</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94.356060606060609</v>
          </cell>
          <cell r="D91">
            <v>0.73863636363636365</v>
          </cell>
          <cell r="E91"/>
          <cell r="F91">
            <v>9.4696969696969696E-2</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0</v>
          </cell>
          <cell r="D99">
            <v>0</v>
          </cell>
          <cell r="E99">
            <v>0</v>
          </cell>
          <cell r="F99">
            <v>6.7234848484848486</v>
          </cell>
          <cell r="G99">
            <v>6.9886363636363633</v>
          </cell>
          <cell r="H99">
            <v>9.1666666666666661</v>
          </cell>
          <cell r="I99">
            <v>20.549242424242426</v>
          </cell>
          <cell r="J99">
            <v>33.371212121212125</v>
          </cell>
          <cell r="K99">
            <v>24.147727272727273</v>
          </cell>
        </row>
      </sheetData>
      <sheetData sheetId="2">
        <row r="12">
          <cell r="B12">
            <v>0</v>
          </cell>
          <cell r="C12">
            <v>0</v>
          </cell>
          <cell r="D12">
            <v>0</v>
          </cell>
          <cell r="E12">
            <v>0</v>
          </cell>
          <cell r="F12">
            <v>0</v>
          </cell>
          <cell r="G12">
            <v>0</v>
          </cell>
          <cell r="H12">
            <v>0</v>
          </cell>
          <cell r="I12">
            <v>83</v>
          </cell>
          <cell r="J12">
            <v>0</v>
          </cell>
        </row>
        <row r="13">
          <cell r="B13">
            <v>0</v>
          </cell>
          <cell r="C13">
            <v>0</v>
          </cell>
          <cell r="D13">
            <v>0</v>
          </cell>
          <cell r="E13">
            <v>0</v>
          </cell>
          <cell r="F13">
            <v>0</v>
          </cell>
          <cell r="G13">
            <v>0</v>
          </cell>
          <cell r="H13">
            <v>0</v>
          </cell>
          <cell r="I13">
            <v>1646</v>
          </cell>
          <cell r="J13">
            <v>0</v>
          </cell>
        </row>
        <row r="17">
          <cell r="B17">
            <v>0</v>
          </cell>
          <cell r="C17">
            <v>0</v>
          </cell>
          <cell r="D17">
            <v>0</v>
          </cell>
          <cell r="F17">
            <v>0</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62</v>
          </cell>
          <cell r="D22">
            <v>14</v>
          </cell>
          <cell r="F22">
            <v>7</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0</v>
          </cell>
          <cell r="D30">
            <v>0</v>
          </cell>
          <cell r="F30">
            <v>0</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1646</v>
          </cell>
          <cell r="D35">
            <v>0</v>
          </cell>
          <cell r="F35">
            <v>0</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0</v>
          </cell>
          <cell r="G43">
            <v>0</v>
          </cell>
          <cell r="H43">
            <v>0</v>
          </cell>
          <cell r="I43">
            <v>62</v>
          </cell>
          <cell r="J43">
            <v>12</v>
          </cell>
          <cell r="K43">
            <v>9</v>
          </cell>
        </row>
        <row r="44">
          <cell r="B44">
            <v>0</v>
          </cell>
          <cell r="C44">
            <v>0</v>
          </cell>
          <cell r="D44">
            <v>0</v>
          </cell>
          <cell r="E44">
            <v>0</v>
          </cell>
          <cell r="F44">
            <v>0</v>
          </cell>
          <cell r="G44">
            <v>0</v>
          </cell>
          <cell r="H44">
            <v>0</v>
          </cell>
          <cell r="I44">
            <v>1187</v>
          </cell>
          <cell r="J44">
            <v>248</v>
          </cell>
          <cell r="K44">
            <v>211</v>
          </cell>
        </row>
        <row r="49">
          <cell r="E49">
            <v>0</v>
          </cell>
          <cell r="G49">
            <v>0</v>
          </cell>
          <cell r="I49">
            <v>0</v>
          </cell>
          <cell r="K49">
            <v>0</v>
          </cell>
        </row>
        <row r="50">
          <cell r="E50">
            <v>0</v>
          </cell>
          <cell r="G50">
            <v>0</v>
          </cell>
          <cell r="I50">
            <v>0</v>
          </cell>
          <cell r="K50">
            <v>0</v>
          </cell>
        </row>
        <row r="51">
          <cell r="E51">
            <v>1</v>
          </cell>
          <cell r="G51">
            <v>1</v>
          </cell>
          <cell r="I51">
            <v>1</v>
          </cell>
          <cell r="K51">
            <v>1</v>
          </cell>
        </row>
        <row r="52">
          <cell r="E52">
            <v>0</v>
          </cell>
          <cell r="G52">
            <v>0</v>
          </cell>
          <cell r="I52">
            <v>0</v>
          </cell>
          <cell r="K52">
            <v>0</v>
          </cell>
        </row>
        <row r="53">
          <cell r="E53">
            <v>0</v>
          </cell>
          <cell r="G53">
            <v>0</v>
          </cell>
          <cell r="I53">
            <v>6</v>
          </cell>
          <cell r="K53">
            <v>6</v>
          </cell>
        </row>
        <row r="54">
          <cell r="E54">
            <v>0</v>
          </cell>
          <cell r="G54">
            <v>0</v>
          </cell>
          <cell r="I54">
            <v>9</v>
          </cell>
          <cell r="K54">
            <v>9</v>
          </cell>
        </row>
        <row r="55">
          <cell r="E55">
            <v>0</v>
          </cell>
          <cell r="G55">
            <v>0</v>
          </cell>
          <cell r="I55">
            <v>0</v>
          </cell>
          <cell r="K55">
            <v>0</v>
          </cell>
        </row>
        <row r="56">
          <cell r="E56">
            <v>0</v>
          </cell>
          <cell r="G56">
            <v>0</v>
          </cell>
          <cell r="I56">
            <v>0</v>
          </cell>
          <cell r="K56">
            <v>0</v>
          </cell>
        </row>
        <row r="57">
          <cell r="G57">
            <v>0</v>
          </cell>
        </row>
        <row r="60">
          <cell r="D60">
            <v>2</v>
          </cell>
          <cell r="L60">
            <v>22</v>
          </cell>
        </row>
        <row r="61">
          <cell r="D61">
            <v>2</v>
          </cell>
          <cell r="L61">
            <v>214</v>
          </cell>
        </row>
        <row r="62">
          <cell r="D62">
            <v>0</v>
          </cell>
          <cell r="L62">
            <v>0</v>
          </cell>
        </row>
        <row r="63">
          <cell r="D63">
            <v>0</v>
          </cell>
        </row>
        <row r="64">
          <cell r="D64">
            <v>0</v>
          </cell>
          <cell r="L64">
            <v>0</v>
          </cell>
        </row>
        <row r="65">
          <cell r="D65">
            <v>678</v>
          </cell>
        </row>
        <row r="68">
          <cell r="D68">
            <v>0</v>
          </cell>
        </row>
        <row r="82">
          <cell r="B82">
            <v>0</v>
          </cell>
          <cell r="C82">
            <v>0</v>
          </cell>
          <cell r="D82">
            <v>0</v>
          </cell>
          <cell r="E82">
            <v>0</v>
          </cell>
          <cell r="F82">
            <v>0</v>
          </cell>
          <cell r="G82">
            <v>0</v>
          </cell>
          <cell r="H82">
            <v>0</v>
          </cell>
          <cell r="I82">
            <v>62.971969696969694</v>
          </cell>
          <cell r="J82">
            <v>0</v>
          </cell>
        </row>
        <row r="86">
          <cell r="B86">
            <v>0</v>
          </cell>
          <cell r="C86">
            <v>0</v>
          </cell>
          <cell r="D86">
            <v>0</v>
          </cell>
          <cell r="F86">
            <v>0</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62.971969696969694</v>
          </cell>
          <cell r="D91">
            <v>0</v>
          </cell>
          <cell r="F91">
            <v>0</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0</v>
          </cell>
          <cell r="G99">
            <v>0</v>
          </cell>
          <cell r="H99">
            <v>0</v>
          </cell>
          <cell r="I99">
            <v>45.411742424242426</v>
          </cell>
          <cell r="J99">
            <v>9.4878787878787882</v>
          </cell>
          <cell r="K99">
            <v>8.0723484848484848</v>
          </cell>
        </row>
      </sheetData>
      <sheetData sheetId="3">
        <row r="12">
          <cell r="B12">
            <v>0</v>
          </cell>
          <cell r="C12">
            <v>0</v>
          </cell>
          <cell r="D12">
            <v>0</v>
          </cell>
          <cell r="E12">
            <v>1006</v>
          </cell>
          <cell r="F12">
            <v>0</v>
          </cell>
          <cell r="G12">
            <v>0</v>
          </cell>
          <cell r="H12">
            <v>0</v>
          </cell>
          <cell r="I12">
            <v>1837</v>
          </cell>
          <cell r="J12">
            <v>0</v>
          </cell>
          <cell r="K12"/>
        </row>
        <row r="13">
          <cell r="B13">
            <v>0</v>
          </cell>
          <cell r="C13">
            <v>0</v>
          </cell>
          <cell r="D13">
            <v>0</v>
          </cell>
          <cell r="E13">
            <v>33730</v>
          </cell>
          <cell r="F13">
            <v>0</v>
          </cell>
          <cell r="G13">
            <v>0</v>
          </cell>
          <cell r="H13">
            <v>0</v>
          </cell>
          <cell r="I13">
            <v>90727</v>
          </cell>
          <cell r="J13">
            <v>0</v>
          </cell>
          <cell r="K13"/>
        </row>
        <row r="17">
          <cell r="B17">
            <v>0</v>
          </cell>
          <cell r="C17">
            <v>441</v>
          </cell>
          <cell r="D17">
            <v>289</v>
          </cell>
          <cell r="E17"/>
          <cell r="F17">
            <v>212</v>
          </cell>
          <cell r="G17"/>
          <cell r="H17">
            <v>61</v>
          </cell>
          <cell r="I17"/>
          <cell r="J17">
            <v>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1041</v>
          </cell>
          <cell r="D22">
            <v>703</v>
          </cell>
          <cell r="E22"/>
          <cell r="F22">
            <v>93</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25978</v>
          </cell>
          <cell r="D30">
            <v>7599</v>
          </cell>
          <cell r="E30"/>
          <cell r="F30">
            <v>132</v>
          </cell>
          <cell r="G30"/>
          <cell r="H30">
            <v>20</v>
          </cell>
          <cell r="I30"/>
          <cell r="J30">
            <v>1</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89624</v>
          </cell>
          <cell r="D35">
            <v>1060</v>
          </cell>
          <cell r="E35"/>
          <cell r="F35">
            <v>43</v>
          </cell>
          <cell r="G35"/>
          <cell r="H35">
            <v>0</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1</v>
          </cell>
          <cell r="D43">
            <v>6</v>
          </cell>
          <cell r="E43">
            <v>71</v>
          </cell>
          <cell r="F43">
            <v>511</v>
          </cell>
          <cell r="G43">
            <v>441</v>
          </cell>
          <cell r="H43">
            <v>405</v>
          </cell>
          <cell r="I43">
            <v>462</v>
          </cell>
          <cell r="J43">
            <v>451</v>
          </cell>
          <cell r="K43">
            <v>495</v>
          </cell>
        </row>
        <row r="44">
          <cell r="B44">
            <v>0</v>
          </cell>
          <cell r="C44">
            <v>946</v>
          </cell>
          <cell r="D44">
            <v>218</v>
          </cell>
          <cell r="E44">
            <v>2394</v>
          </cell>
          <cell r="F44">
            <v>11574</v>
          </cell>
          <cell r="G44">
            <v>25660</v>
          </cell>
          <cell r="H44">
            <v>24074</v>
          </cell>
          <cell r="I44">
            <v>21622</v>
          </cell>
          <cell r="J44">
            <v>21805</v>
          </cell>
          <cell r="K44">
            <v>16164</v>
          </cell>
        </row>
        <row r="49">
          <cell r="E49">
            <v>1</v>
          </cell>
          <cell r="F49"/>
          <cell r="G49">
            <v>1</v>
          </cell>
          <cell r="H49"/>
          <cell r="I49">
            <v>1</v>
          </cell>
          <cell r="J49"/>
          <cell r="K49">
            <v>0</v>
          </cell>
          <cell r="L49"/>
        </row>
        <row r="50">
          <cell r="E50">
            <v>0</v>
          </cell>
          <cell r="F50"/>
          <cell r="G50">
            <v>0</v>
          </cell>
          <cell r="H50"/>
          <cell r="I50">
            <v>0</v>
          </cell>
          <cell r="J50"/>
          <cell r="K50">
            <v>0</v>
          </cell>
          <cell r="L50"/>
        </row>
        <row r="51">
          <cell r="E51">
            <v>18</v>
          </cell>
          <cell r="F51"/>
          <cell r="G51">
            <v>18</v>
          </cell>
          <cell r="H51"/>
          <cell r="I51">
            <v>71</v>
          </cell>
          <cell r="J51"/>
          <cell r="K51">
            <v>65</v>
          </cell>
          <cell r="L51"/>
        </row>
        <row r="52">
          <cell r="E52">
            <v>0</v>
          </cell>
          <cell r="F52"/>
          <cell r="G52">
            <v>0</v>
          </cell>
          <cell r="H52"/>
          <cell r="I52">
            <v>0</v>
          </cell>
          <cell r="J52"/>
          <cell r="K52">
            <v>0</v>
          </cell>
          <cell r="L52"/>
        </row>
        <row r="53">
          <cell r="E53">
            <v>1</v>
          </cell>
          <cell r="F53"/>
          <cell r="G53">
            <v>0</v>
          </cell>
          <cell r="H53"/>
          <cell r="I53">
            <v>1</v>
          </cell>
          <cell r="J53"/>
          <cell r="K53">
            <v>0</v>
          </cell>
          <cell r="L53"/>
        </row>
        <row r="54">
          <cell r="E54">
            <v>53</v>
          </cell>
          <cell r="F54"/>
          <cell r="G54">
            <v>1</v>
          </cell>
          <cell r="H54"/>
          <cell r="I54">
            <v>349</v>
          </cell>
          <cell r="J54"/>
          <cell r="K54">
            <v>0</v>
          </cell>
          <cell r="L54"/>
        </row>
        <row r="55">
          <cell r="E55">
            <v>0</v>
          </cell>
          <cell r="F55"/>
          <cell r="G55">
            <v>0</v>
          </cell>
          <cell r="H55"/>
          <cell r="I55">
            <v>1</v>
          </cell>
          <cell r="J55"/>
          <cell r="K55">
            <v>0</v>
          </cell>
          <cell r="L55"/>
        </row>
        <row r="56">
          <cell r="E56">
            <v>3</v>
          </cell>
          <cell r="F56"/>
          <cell r="G56">
            <v>1</v>
          </cell>
          <cell r="H56"/>
          <cell r="I56">
            <v>12</v>
          </cell>
          <cell r="J56"/>
          <cell r="K56">
            <v>1</v>
          </cell>
          <cell r="L56"/>
        </row>
        <row r="57">
          <cell r="G57">
            <v>0</v>
          </cell>
          <cell r="H57"/>
          <cell r="I57"/>
          <cell r="J57"/>
          <cell r="K57"/>
          <cell r="L57"/>
        </row>
        <row r="60">
          <cell r="D60">
            <v>102</v>
          </cell>
          <cell r="L60">
            <v>1563</v>
          </cell>
        </row>
        <row r="61">
          <cell r="D61">
            <v>17</v>
          </cell>
          <cell r="L61">
            <v>15337</v>
          </cell>
        </row>
        <row r="62">
          <cell r="D62">
            <v>19</v>
          </cell>
          <cell r="L62">
            <v>203</v>
          </cell>
        </row>
        <row r="63">
          <cell r="D63">
            <v>54</v>
          </cell>
          <cell r="L63"/>
        </row>
        <row r="64">
          <cell r="D64">
            <v>12</v>
          </cell>
          <cell r="L64">
            <v>18839</v>
          </cell>
        </row>
        <row r="65">
          <cell r="D65">
            <v>93581</v>
          </cell>
          <cell r="L65"/>
        </row>
        <row r="68">
          <cell r="D68">
            <v>0</v>
          </cell>
        </row>
        <row r="69">
          <cell r="D69"/>
        </row>
        <row r="82">
          <cell r="B82">
            <v>0</v>
          </cell>
          <cell r="C82">
            <v>0</v>
          </cell>
          <cell r="D82">
            <v>0</v>
          </cell>
          <cell r="E82">
            <v>638.82575757575762</v>
          </cell>
          <cell r="F82">
            <v>0</v>
          </cell>
          <cell r="G82">
            <v>0</v>
          </cell>
          <cell r="H82">
            <v>0</v>
          </cell>
          <cell r="I82">
            <v>1718.314393939394</v>
          </cell>
          <cell r="J82">
            <v>0</v>
          </cell>
          <cell r="K82"/>
        </row>
        <row r="86">
          <cell r="B86">
            <v>0</v>
          </cell>
          <cell r="C86">
            <v>492.00757575757575</v>
          </cell>
          <cell r="D86">
            <v>143.92045454545453</v>
          </cell>
          <cell r="E86"/>
          <cell r="F86">
            <v>2.5</v>
          </cell>
          <cell r="G86"/>
          <cell r="H86">
            <v>0.37878787878787878</v>
          </cell>
          <cell r="I86"/>
          <cell r="J86">
            <v>1.893939393939394E-2</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1697.4242424242425</v>
          </cell>
          <cell r="D91">
            <v>20.075757575757574</v>
          </cell>
          <cell r="E91"/>
          <cell r="F91">
            <v>0.81439393939393945</v>
          </cell>
          <cell r="G91"/>
          <cell r="H91">
            <v>0</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0</v>
          </cell>
          <cell r="C99">
            <v>17.916666666666668</v>
          </cell>
          <cell r="D99">
            <v>4.1287878787878789</v>
          </cell>
          <cell r="E99">
            <v>45.340909090909093</v>
          </cell>
          <cell r="F99">
            <v>219.20454545454547</v>
          </cell>
          <cell r="G99">
            <v>485.9848484848485</v>
          </cell>
          <cell r="H99">
            <v>455.94696969696969</v>
          </cell>
          <cell r="I99">
            <v>409.50757575757575</v>
          </cell>
          <cell r="J99">
            <v>412.97348484848487</v>
          </cell>
          <cell r="K99">
            <v>306.13636363636363</v>
          </cell>
        </row>
      </sheetData>
      <sheetData sheetId="4">
        <row r="12">
          <cell r="B12">
            <v>0</v>
          </cell>
          <cell r="C12">
            <v>0</v>
          </cell>
          <cell r="D12">
            <v>0</v>
          </cell>
          <cell r="E12">
            <v>113.48</v>
          </cell>
          <cell r="F12">
            <v>0</v>
          </cell>
          <cell r="G12">
            <v>0</v>
          </cell>
          <cell r="H12">
            <v>0</v>
          </cell>
          <cell r="I12">
            <v>584.74</v>
          </cell>
          <cell r="J12">
            <v>0</v>
          </cell>
        </row>
        <row r="13">
          <cell r="B13">
            <v>0</v>
          </cell>
          <cell r="C13">
            <v>0</v>
          </cell>
          <cell r="D13">
            <v>0</v>
          </cell>
          <cell r="E13">
            <v>1254</v>
          </cell>
          <cell r="F13">
            <v>0</v>
          </cell>
          <cell r="G13">
            <v>0</v>
          </cell>
          <cell r="H13">
            <v>0</v>
          </cell>
          <cell r="I13">
            <v>15883</v>
          </cell>
          <cell r="J13">
            <v>0</v>
          </cell>
        </row>
        <row r="17">
          <cell r="B17">
            <v>0</v>
          </cell>
          <cell r="C17">
            <v>40.82</v>
          </cell>
          <cell r="D17">
            <v>47.69</v>
          </cell>
          <cell r="F17">
            <v>24.97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421.02</v>
          </cell>
          <cell r="D22">
            <v>151.12</v>
          </cell>
          <cell r="F22">
            <v>12.6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1236</v>
          </cell>
          <cell r="D30">
            <v>14</v>
          </cell>
          <cell r="F30">
            <v>4</v>
          </cell>
          <cell r="H30">
            <v>0</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15668</v>
          </cell>
          <cell r="D35">
            <v>199</v>
          </cell>
          <cell r="F35">
            <v>16</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48.46</v>
          </cell>
          <cell r="G43">
            <v>11.01</v>
          </cell>
          <cell r="H43">
            <v>35.97</v>
          </cell>
          <cell r="I43">
            <v>334.7</v>
          </cell>
          <cell r="J43">
            <v>165.73</v>
          </cell>
          <cell r="K43">
            <v>102.46</v>
          </cell>
        </row>
        <row r="44">
          <cell r="B44">
            <v>0</v>
          </cell>
          <cell r="C44">
            <v>0</v>
          </cell>
          <cell r="D44">
            <v>0</v>
          </cell>
          <cell r="E44">
            <v>0</v>
          </cell>
          <cell r="F44">
            <v>1795</v>
          </cell>
          <cell r="G44">
            <v>953</v>
          </cell>
          <cell r="H44">
            <v>1357</v>
          </cell>
          <cell r="I44">
            <v>6312</v>
          </cell>
          <cell r="J44">
            <v>3901</v>
          </cell>
          <cell r="K44">
            <v>2819</v>
          </cell>
        </row>
        <row r="49">
          <cell r="E49">
            <v>0</v>
          </cell>
          <cell r="G49">
            <v>0</v>
          </cell>
          <cell r="I49">
            <v>0</v>
          </cell>
          <cell r="K49">
            <v>0</v>
          </cell>
        </row>
        <row r="50">
          <cell r="E50">
            <v>0</v>
          </cell>
          <cell r="G50">
            <v>0</v>
          </cell>
          <cell r="I50">
            <v>1</v>
          </cell>
          <cell r="K50">
            <v>1</v>
          </cell>
        </row>
        <row r="51">
          <cell r="E51">
            <v>2</v>
          </cell>
          <cell r="G51">
            <v>2</v>
          </cell>
          <cell r="I51">
            <v>24</v>
          </cell>
          <cell r="K51">
            <v>24</v>
          </cell>
        </row>
        <row r="52">
          <cell r="E52">
            <v>1</v>
          </cell>
          <cell r="G52">
            <v>1</v>
          </cell>
          <cell r="I52">
            <v>8</v>
          </cell>
          <cell r="K52">
            <v>8</v>
          </cell>
        </row>
        <row r="53">
          <cell r="E53">
            <v>0</v>
          </cell>
          <cell r="G53">
            <v>0</v>
          </cell>
          <cell r="I53">
            <v>3</v>
          </cell>
          <cell r="K53">
            <v>1</v>
          </cell>
        </row>
        <row r="54">
          <cell r="E54">
            <v>3</v>
          </cell>
          <cell r="G54">
            <v>0</v>
          </cell>
          <cell r="I54">
            <v>130</v>
          </cell>
          <cell r="K54">
            <v>0</v>
          </cell>
        </row>
        <row r="55">
          <cell r="E55">
            <v>0</v>
          </cell>
          <cell r="G55">
            <v>0</v>
          </cell>
          <cell r="I55">
            <v>0</v>
          </cell>
          <cell r="K55">
            <v>0</v>
          </cell>
        </row>
        <row r="56">
          <cell r="E56">
            <v>0</v>
          </cell>
          <cell r="G56">
            <v>0</v>
          </cell>
          <cell r="I56">
            <v>0</v>
          </cell>
          <cell r="K56">
            <v>0</v>
          </cell>
        </row>
        <row r="57">
          <cell r="G57">
            <v>0</v>
          </cell>
        </row>
        <row r="60">
          <cell r="D60">
            <v>27</v>
          </cell>
          <cell r="L60">
            <v>365</v>
          </cell>
        </row>
        <row r="61">
          <cell r="D61">
            <v>8</v>
          </cell>
          <cell r="L61">
            <v>2408</v>
          </cell>
        </row>
        <row r="62">
          <cell r="D62">
            <v>6</v>
          </cell>
          <cell r="L62">
            <v>0</v>
          </cell>
        </row>
        <row r="63">
          <cell r="D63">
            <v>12</v>
          </cell>
        </row>
        <row r="64">
          <cell r="D64">
            <v>1</v>
          </cell>
          <cell r="L64">
            <v>0</v>
          </cell>
        </row>
        <row r="65">
          <cell r="D65">
            <v>9894</v>
          </cell>
        </row>
        <row r="68">
          <cell r="D68">
            <v>0</v>
          </cell>
        </row>
        <row r="82">
          <cell r="B82">
            <v>0</v>
          </cell>
          <cell r="C82">
            <v>0</v>
          </cell>
          <cell r="D82">
            <v>0</v>
          </cell>
          <cell r="E82">
            <v>34.200000000000003</v>
          </cell>
          <cell r="F82">
            <v>0</v>
          </cell>
          <cell r="G82">
            <v>0</v>
          </cell>
          <cell r="H82">
            <v>0</v>
          </cell>
          <cell r="I82">
            <v>433.17272727272729</v>
          </cell>
          <cell r="J82">
            <v>0</v>
          </cell>
        </row>
        <row r="86">
          <cell r="B86">
            <v>0</v>
          </cell>
          <cell r="C86">
            <v>33.709090909090911</v>
          </cell>
          <cell r="D86">
            <v>0.38181818181818183</v>
          </cell>
          <cell r="F86">
            <v>0.10909090909090909</v>
          </cell>
          <cell r="H86">
            <v>0</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427.30909090909091</v>
          </cell>
          <cell r="D91">
            <v>5.4272727272727277</v>
          </cell>
          <cell r="F91">
            <v>0.43636363636363634</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48.954545454545453</v>
          </cell>
          <cell r="G99">
            <v>25.990909090909092</v>
          </cell>
          <cell r="H99">
            <v>37.009090909090908</v>
          </cell>
          <cell r="I99">
            <v>172.14545454545456</v>
          </cell>
          <cell r="J99">
            <v>106.39090909090909</v>
          </cell>
          <cell r="K99">
            <v>76.881818181818176</v>
          </cell>
        </row>
      </sheetData>
      <sheetData sheetId="5">
        <row r="12">
          <cell r="B12">
            <v>0.1</v>
          </cell>
          <cell r="C12">
            <v>33.9</v>
          </cell>
          <cell r="D12">
            <v>0</v>
          </cell>
          <cell r="E12">
            <v>377.9</v>
          </cell>
          <cell r="F12">
            <v>0</v>
          </cell>
          <cell r="G12">
            <v>0</v>
          </cell>
          <cell r="H12">
            <v>0</v>
          </cell>
          <cell r="I12">
            <v>1830.4</v>
          </cell>
          <cell r="J12">
            <v>63.4</v>
          </cell>
        </row>
        <row r="13">
          <cell r="B13">
            <v>0</v>
          </cell>
          <cell r="C13">
            <v>704</v>
          </cell>
          <cell r="D13">
            <v>0</v>
          </cell>
          <cell r="E13">
            <v>3738</v>
          </cell>
          <cell r="F13">
            <v>0</v>
          </cell>
          <cell r="G13">
            <v>35</v>
          </cell>
          <cell r="H13">
            <v>0</v>
          </cell>
          <cell r="I13">
            <v>93078</v>
          </cell>
          <cell r="J13">
            <v>2165</v>
          </cell>
        </row>
        <row r="17">
          <cell r="B17">
            <v>4.8</v>
          </cell>
          <cell r="C17">
            <v>166.9</v>
          </cell>
          <cell r="D17">
            <v>135</v>
          </cell>
          <cell r="F17">
            <v>86.1</v>
          </cell>
          <cell r="H17">
            <v>17.5</v>
          </cell>
          <cell r="J17">
            <v>1.6</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0.8</v>
          </cell>
          <cell r="C22">
            <v>1386.6</v>
          </cell>
          <cell r="D22">
            <v>405.9</v>
          </cell>
          <cell r="F22">
            <v>37.1</v>
          </cell>
          <cell r="H22">
            <v>0.1</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39.1</v>
          </cell>
          <cell r="C25">
            <v>17.2</v>
          </cell>
          <cell r="D25">
            <v>6.6</v>
          </cell>
          <cell r="F25">
            <v>0.6</v>
          </cell>
          <cell r="H25">
            <v>0</v>
          </cell>
          <cell r="J25">
            <v>0</v>
          </cell>
        </row>
        <row r="30">
          <cell r="B30">
            <v>3</v>
          </cell>
          <cell r="C30">
            <v>4169</v>
          </cell>
          <cell r="D30">
            <v>236</v>
          </cell>
          <cell r="F30">
            <v>30</v>
          </cell>
          <cell r="H30">
            <v>4</v>
          </cell>
          <cell r="J30">
            <v>0</v>
          </cell>
        </row>
        <row r="31">
          <cell r="B31">
            <v>0</v>
          </cell>
          <cell r="C31">
            <v>0</v>
          </cell>
          <cell r="D31">
            <v>0</v>
          </cell>
          <cell r="F31">
            <v>0</v>
          </cell>
          <cell r="H31">
            <v>0</v>
          </cell>
          <cell r="J31">
            <v>0</v>
          </cell>
        </row>
        <row r="32">
          <cell r="B32">
            <v>0</v>
          </cell>
          <cell r="C32">
            <v>35</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27</v>
          </cell>
          <cell r="C35">
            <v>91263</v>
          </cell>
          <cell r="D35">
            <v>1710</v>
          </cell>
          <cell r="F35">
            <v>63</v>
          </cell>
          <cell r="H35">
            <v>13</v>
          </cell>
          <cell r="J35">
            <v>0</v>
          </cell>
        </row>
        <row r="36">
          <cell r="B36">
            <v>0</v>
          </cell>
          <cell r="C36">
            <v>0</v>
          </cell>
          <cell r="D36">
            <v>0</v>
          </cell>
          <cell r="F36">
            <v>0</v>
          </cell>
          <cell r="H36">
            <v>0</v>
          </cell>
          <cell r="J36">
            <v>0</v>
          </cell>
        </row>
        <row r="37">
          <cell r="B37">
            <v>0</v>
          </cell>
          <cell r="C37">
            <v>2</v>
          </cell>
          <cell r="D37">
            <v>0</v>
          </cell>
          <cell r="F37">
            <v>0</v>
          </cell>
          <cell r="H37">
            <v>0</v>
          </cell>
          <cell r="J37">
            <v>0</v>
          </cell>
        </row>
        <row r="38">
          <cell r="B38">
            <v>331</v>
          </cell>
          <cell r="C38">
            <v>1760</v>
          </cell>
          <cell r="D38">
            <v>71</v>
          </cell>
          <cell r="F38">
            <v>3</v>
          </cell>
          <cell r="H38">
            <v>0</v>
          </cell>
          <cell r="J38">
            <v>0</v>
          </cell>
        </row>
        <row r="43">
          <cell r="B43">
            <v>311.10000000000002</v>
          </cell>
          <cell r="C43">
            <v>0.4</v>
          </cell>
          <cell r="D43">
            <v>0</v>
          </cell>
          <cell r="E43">
            <v>6.4</v>
          </cell>
          <cell r="F43">
            <v>225.1</v>
          </cell>
          <cell r="G43">
            <v>53.1</v>
          </cell>
          <cell r="H43">
            <v>266</v>
          </cell>
          <cell r="I43">
            <v>698.1</v>
          </cell>
          <cell r="J43">
            <v>453.4</v>
          </cell>
          <cell r="K43">
            <v>292.2</v>
          </cell>
        </row>
        <row r="44">
          <cell r="B44">
            <v>13602</v>
          </cell>
          <cell r="C44">
            <v>123</v>
          </cell>
          <cell r="D44">
            <v>3</v>
          </cell>
          <cell r="E44">
            <v>21</v>
          </cell>
          <cell r="F44">
            <v>3994</v>
          </cell>
          <cell r="G44">
            <v>4388</v>
          </cell>
          <cell r="H44">
            <v>13687</v>
          </cell>
          <cell r="I44">
            <v>29344</v>
          </cell>
          <cell r="J44">
            <v>18555</v>
          </cell>
          <cell r="K44">
            <v>16003</v>
          </cell>
        </row>
        <row r="49">
          <cell r="E49">
            <v>1</v>
          </cell>
          <cell r="G49">
            <v>1</v>
          </cell>
          <cell r="I49">
            <v>3</v>
          </cell>
          <cell r="K49">
            <v>0</v>
          </cell>
        </row>
        <row r="50">
          <cell r="E50">
            <v>0</v>
          </cell>
          <cell r="G50">
            <v>0</v>
          </cell>
          <cell r="I50">
            <v>12</v>
          </cell>
          <cell r="K50">
            <v>10</v>
          </cell>
        </row>
        <row r="51">
          <cell r="E51">
            <v>7</v>
          </cell>
          <cell r="G51">
            <v>7</v>
          </cell>
          <cell r="I51">
            <v>74</v>
          </cell>
          <cell r="K51">
            <v>72</v>
          </cell>
        </row>
        <row r="52">
          <cell r="E52">
            <v>0</v>
          </cell>
          <cell r="G52">
            <v>0</v>
          </cell>
          <cell r="I52">
            <v>12</v>
          </cell>
          <cell r="K52">
            <v>10</v>
          </cell>
        </row>
        <row r="53">
          <cell r="E53">
            <v>4</v>
          </cell>
          <cell r="G53">
            <v>2</v>
          </cell>
          <cell r="I53">
            <v>17</v>
          </cell>
          <cell r="K53">
            <v>11</v>
          </cell>
        </row>
        <row r="54">
          <cell r="E54">
            <v>3</v>
          </cell>
          <cell r="G54">
            <v>0</v>
          </cell>
          <cell r="I54">
            <v>33</v>
          </cell>
          <cell r="K54">
            <v>4</v>
          </cell>
        </row>
        <row r="55">
          <cell r="E55">
            <v>0</v>
          </cell>
          <cell r="G55">
            <v>0</v>
          </cell>
          <cell r="I55">
            <v>2</v>
          </cell>
          <cell r="K55">
            <v>0</v>
          </cell>
        </row>
        <row r="56">
          <cell r="E56">
            <v>1</v>
          </cell>
          <cell r="G56">
            <v>0</v>
          </cell>
          <cell r="I56">
            <v>7</v>
          </cell>
          <cell r="K56">
            <v>4</v>
          </cell>
        </row>
        <row r="57">
          <cell r="G57">
            <v>13</v>
          </cell>
        </row>
        <row r="60">
          <cell r="D60">
            <v>122</v>
          </cell>
          <cell r="L60">
            <v>1216</v>
          </cell>
        </row>
        <row r="61">
          <cell r="D61">
            <v>42</v>
          </cell>
          <cell r="L61">
            <v>31331</v>
          </cell>
        </row>
        <row r="62">
          <cell r="D62">
            <v>14</v>
          </cell>
          <cell r="L62">
            <v>20</v>
          </cell>
        </row>
        <row r="63">
          <cell r="D63">
            <v>66</v>
          </cell>
        </row>
        <row r="64">
          <cell r="D64">
            <v>0</v>
          </cell>
          <cell r="L64">
            <v>20</v>
          </cell>
        </row>
        <row r="65">
          <cell r="D65">
            <v>47371</v>
          </cell>
        </row>
        <row r="68">
          <cell r="D68">
            <v>0</v>
          </cell>
        </row>
        <row r="82">
          <cell r="B82">
            <v>0</v>
          </cell>
          <cell r="C82">
            <v>13.466666666666667</v>
          </cell>
          <cell r="D82">
            <v>0</v>
          </cell>
          <cell r="E82">
            <v>71.503409090909088</v>
          </cell>
          <cell r="F82">
            <v>0</v>
          </cell>
          <cell r="G82">
            <v>0.6695075757575758</v>
          </cell>
          <cell r="H82">
            <v>0</v>
          </cell>
          <cell r="I82">
            <v>1780.4693181818182</v>
          </cell>
          <cell r="J82">
            <v>41.413825757575758</v>
          </cell>
        </row>
        <row r="86">
          <cell r="B86">
            <v>5.7386363636363638E-2</v>
          </cell>
          <cell r="C86">
            <v>79.747916666666669</v>
          </cell>
          <cell r="D86">
            <v>4.5143939393939396</v>
          </cell>
          <cell r="F86">
            <v>0.57386363636363635</v>
          </cell>
          <cell r="H86">
            <v>7.6515151515151508E-2</v>
          </cell>
          <cell r="J86">
            <v>0</v>
          </cell>
        </row>
        <row r="87">
          <cell r="B87">
            <v>0</v>
          </cell>
          <cell r="C87">
            <v>0</v>
          </cell>
          <cell r="D87">
            <v>0</v>
          </cell>
          <cell r="F87">
            <v>0</v>
          </cell>
          <cell r="H87">
            <v>0</v>
          </cell>
          <cell r="J87">
            <v>0</v>
          </cell>
        </row>
        <row r="88">
          <cell r="B88">
            <v>0</v>
          </cell>
          <cell r="C88">
            <v>0.6695075757575758</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0.51647727272727273</v>
          </cell>
          <cell r="C91">
            <v>1745.7505681818182</v>
          </cell>
          <cell r="D91">
            <v>32.710227272727273</v>
          </cell>
          <cell r="F91">
            <v>1.2051136363636363</v>
          </cell>
          <cell r="H91">
            <v>0.24867424242424244</v>
          </cell>
          <cell r="J91">
            <v>0</v>
          </cell>
        </row>
        <row r="92">
          <cell r="B92">
            <v>0</v>
          </cell>
          <cell r="C92">
            <v>0</v>
          </cell>
          <cell r="D92">
            <v>0</v>
          </cell>
          <cell r="F92">
            <v>0</v>
          </cell>
          <cell r="H92">
            <v>0</v>
          </cell>
          <cell r="J92">
            <v>0</v>
          </cell>
        </row>
        <row r="93">
          <cell r="B93">
            <v>0</v>
          </cell>
          <cell r="C93">
            <v>3.8257575757575754E-2</v>
          </cell>
          <cell r="D93">
            <v>0</v>
          </cell>
          <cell r="F93">
            <v>0</v>
          </cell>
          <cell r="H93">
            <v>0</v>
          </cell>
          <cell r="J93">
            <v>0</v>
          </cell>
        </row>
        <row r="94">
          <cell r="B94">
            <v>6.3316287878787882</v>
          </cell>
          <cell r="C94">
            <v>33.666666666666664</v>
          </cell>
          <cell r="D94">
            <v>1.3581439393939394</v>
          </cell>
          <cell r="F94">
            <v>5.7386363636363638E-2</v>
          </cell>
          <cell r="H94">
            <v>0</v>
          </cell>
          <cell r="J94">
            <v>0</v>
          </cell>
        </row>
        <row r="99">
          <cell r="B99">
            <v>260.18977272727273</v>
          </cell>
          <cell r="C99">
            <v>2.3528409090909093</v>
          </cell>
          <cell r="D99">
            <v>5.7386363636363638E-2</v>
          </cell>
          <cell r="E99">
            <v>0.40170454545454548</v>
          </cell>
          <cell r="F99">
            <v>76.400378787878793</v>
          </cell>
          <cell r="G99">
            <v>83.937121212121212</v>
          </cell>
          <cell r="H99">
            <v>261.81571969696972</v>
          </cell>
          <cell r="I99">
            <v>561.31515151515157</v>
          </cell>
          <cell r="J99">
            <v>354.93465909090907</v>
          </cell>
          <cell r="K99">
            <v>306.1179924242424</v>
          </cell>
        </row>
      </sheetData>
      <sheetData sheetId="6">
        <row r="12">
          <cell r="B12">
            <v>0</v>
          </cell>
          <cell r="C12">
            <v>0</v>
          </cell>
          <cell r="D12">
            <v>0</v>
          </cell>
          <cell r="E12">
            <v>43.015999999999998</v>
          </cell>
          <cell r="F12">
            <v>0</v>
          </cell>
          <cell r="G12">
            <v>0</v>
          </cell>
          <cell r="H12">
            <v>0</v>
          </cell>
          <cell r="I12">
            <v>180.285</v>
          </cell>
          <cell r="J12">
            <v>0</v>
          </cell>
        </row>
        <row r="13">
          <cell r="B13">
            <v>0</v>
          </cell>
          <cell r="C13">
            <v>0</v>
          </cell>
          <cell r="D13">
            <v>0</v>
          </cell>
          <cell r="E13">
            <v>1348</v>
          </cell>
          <cell r="F13">
            <v>0</v>
          </cell>
          <cell r="G13">
            <v>0</v>
          </cell>
          <cell r="H13">
            <v>0</v>
          </cell>
          <cell r="I13">
            <v>6756</v>
          </cell>
          <cell r="J13">
            <v>0</v>
          </cell>
        </row>
        <row r="17">
          <cell r="B17">
            <v>0</v>
          </cell>
          <cell r="C17">
            <v>27.417999999999999</v>
          </cell>
          <cell r="D17">
            <v>10.808999999999999</v>
          </cell>
          <cell r="F17">
            <v>4.7889999999999997</v>
          </cell>
          <cell r="H17">
            <v>0</v>
          </cell>
          <cell r="J17">
            <v>0</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140.26300000000001</v>
          </cell>
          <cell r="D22">
            <v>38.281999999999996</v>
          </cell>
          <cell r="F22">
            <v>1.74</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1337</v>
          </cell>
          <cell r="D30">
            <v>9</v>
          </cell>
          <cell r="F30">
            <v>1</v>
          </cell>
          <cell r="H30">
            <v>1</v>
          </cell>
          <cell r="J30">
            <v>0</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6678</v>
          </cell>
          <cell r="D35">
            <v>77</v>
          </cell>
          <cell r="F35">
            <v>1</v>
          </cell>
          <cell r="H35">
            <v>0</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0</v>
          </cell>
          <cell r="E43">
            <v>0</v>
          </cell>
          <cell r="F43">
            <v>42.204999999999998</v>
          </cell>
          <cell r="G43">
            <v>14.147</v>
          </cell>
          <cell r="H43">
            <v>13.262</v>
          </cell>
          <cell r="I43">
            <v>45.258000000000003</v>
          </cell>
          <cell r="J43">
            <v>76.945999999999998</v>
          </cell>
          <cell r="K43">
            <v>31.483000000000001</v>
          </cell>
        </row>
        <row r="44">
          <cell r="B44">
            <v>0</v>
          </cell>
          <cell r="C44">
            <v>0</v>
          </cell>
          <cell r="D44">
            <v>0</v>
          </cell>
          <cell r="E44">
            <v>0</v>
          </cell>
          <cell r="F44">
            <v>1047</v>
          </cell>
          <cell r="G44">
            <v>1214</v>
          </cell>
          <cell r="H44">
            <v>1377</v>
          </cell>
          <cell r="I44">
            <v>1505</v>
          </cell>
          <cell r="J44">
            <v>1838</v>
          </cell>
          <cell r="K44">
            <v>1123</v>
          </cell>
        </row>
        <row r="49">
          <cell r="E49">
            <v>0</v>
          </cell>
          <cell r="G49">
            <v>0</v>
          </cell>
          <cell r="I49">
            <v>0</v>
          </cell>
          <cell r="K49">
            <v>0</v>
          </cell>
        </row>
        <row r="50">
          <cell r="E50">
            <v>0</v>
          </cell>
          <cell r="G50">
            <v>0</v>
          </cell>
          <cell r="I50">
            <v>0</v>
          </cell>
          <cell r="K50">
            <v>0</v>
          </cell>
        </row>
        <row r="51">
          <cell r="E51">
            <v>0</v>
          </cell>
          <cell r="G51">
            <v>0</v>
          </cell>
          <cell r="I51">
            <v>8</v>
          </cell>
          <cell r="K51">
            <v>7</v>
          </cell>
        </row>
        <row r="52">
          <cell r="E52">
            <v>0</v>
          </cell>
          <cell r="G52">
            <v>0</v>
          </cell>
          <cell r="I52">
            <v>3</v>
          </cell>
          <cell r="K52">
            <v>1</v>
          </cell>
        </row>
        <row r="53">
          <cell r="E53">
            <v>2</v>
          </cell>
          <cell r="G53">
            <v>0</v>
          </cell>
          <cell r="I53">
            <v>7</v>
          </cell>
          <cell r="K53">
            <v>1</v>
          </cell>
        </row>
        <row r="54">
          <cell r="E54">
            <v>0</v>
          </cell>
          <cell r="G54">
            <v>0</v>
          </cell>
          <cell r="I54">
            <v>0</v>
          </cell>
          <cell r="K54">
            <v>0</v>
          </cell>
        </row>
        <row r="55">
          <cell r="E55">
            <v>0</v>
          </cell>
          <cell r="G55">
            <v>0</v>
          </cell>
          <cell r="I55">
            <v>4</v>
          </cell>
          <cell r="K55">
            <v>0</v>
          </cell>
        </row>
        <row r="56">
          <cell r="E56">
            <v>0</v>
          </cell>
          <cell r="G56">
            <v>0</v>
          </cell>
          <cell r="I56">
            <v>0</v>
          </cell>
          <cell r="K56">
            <v>0</v>
          </cell>
        </row>
        <row r="57">
          <cell r="G57">
            <v>0</v>
          </cell>
        </row>
        <row r="60">
          <cell r="D60">
            <v>7</v>
          </cell>
          <cell r="L60">
            <v>120</v>
          </cell>
        </row>
        <row r="61">
          <cell r="D61">
            <v>0</v>
          </cell>
          <cell r="L61">
            <v>1322</v>
          </cell>
        </row>
        <row r="62">
          <cell r="D62">
            <v>1</v>
          </cell>
          <cell r="L62">
            <v>0</v>
          </cell>
        </row>
        <row r="63">
          <cell r="D63">
            <v>5</v>
          </cell>
        </row>
        <row r="64">
          <cell r="D64">
            <v>1</v>
          </cell>
          <cell r="L64">
            <v>1</v>
          </cell>
        </row>
        <row r="65">
          <cell r="D65">
            <v>3589</v>
          </cell>
        </row>
        <row r="68">
          <cell r="D68">
            <v>0</v>
          </cell>
        </row>
        <row r="82">
          <cell r="B82">
            <v>0</v>
          </cell>
          <cell r="C82">
            <v>0</v>
          </cell>
          <cell r="D82">
            <v>0</v>
          </cell>
          <cell r="E82">
            <v>29.313893939393935</v>
          </cell>
          <cell r="F82">
            <v>0</v>
          </cell>
          <cell r="G82">
            <v>0</v>
          </cell>
          <cell r="H82">
            <v>0</v>
          </cell>
          <cell r="I82">
            <v>146.91740909090908</v>
          </cell>
          <cell r="J82">
            <v>0</v>
          </cell>
        </row>
        <row r="86">
          <cell r="B86">
            <v>0</v>
          </cell>
          <cell r="C86">
            <v>29.074685606060605</v>
          </cell>
          <cell r="D86">
            <v>0.19571590909090908</v>
          </cell>
          <cell r="F86">
            <v>2.1746212121212121E-2</v>
          </cell>
          <cell r="H86">
            <v>2.1746212121212121E-2</v>
          </cell>
          <cell r="J86">
            <v>0</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145.22120454545453</v>
          </cell>
          <cell r="D91">
            <v>1.6744583333333332</v>
          </cell>
          <cell r="F91">
            <v>2.1746212121212121E-2</v>
          </cell>
          <cell r="H91">
            <v>0</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0</v>
          </cell>
          <cell r="D99">
            <v>0</v>
          </cell>
          <cell r="E99">
            <v>0</v>
          </cell>
          <cell r="F99">
            <v>22.768284090909091</v>
          </cell>
          <cell r="G99">
            <v>26.399901515151512</v>
          </cell>
          <cell r="H99">
            <v>29.944534090909087</v>
          </cell>
          <cell r="I99">
            <v>32.728049242424241</v>
          </cell>
          <cell r="J99">
            <v>39.969537878787875</v>
          </cell>
          <cell r="K99">
            <v>24.42099621212121</v>
          </cell>
        </row>
      </sheetData>
      <sheetData sheetId="7">
        <row r="12">
          <cell r="B12">
            <v>0</v>
          </cell>
          <cell r="C12">
            <v>0</v>
          </cell>
          <cell r="D12">
            <v>0</v>
          </cell>
          <cell r="E12">
            <v>83</v>
          </cell>
          <cell r="F12">
            <v>0</v>
          </cell>
          <cell r="G12">
            <v>0</v>
          </cell>
          <cell r="H12">
            <v>0</v>
          </cell>
          <cell r="I12">
            <v>216</v>
          </cell>
          <cell r="J12">
            <v>0</v>
          </cell>
          <cell r="K12"/>
        </row>
        <row r="13">
          <cell r="B13">
            <v>0</v>
          </cell>
          <cell r="C13">
            <v>0</v>
          </cell>
          <cell r="D13">
            <v>0</v>
          </cell>
          <cell r="E13">
            <v>1278</v>
          </cell>
          <cell r="F13">
            <v>0</v>
          </cell>
          <cell r="G13">
            <v>0</v>
          </cell>
          <cell r="H13">
            <v>0</v>
          </cell>
          <cell r="I13">
            <v>11001</v>
          </cell>
          <cell r="J13">
            <v>0</v>
          </cell>
          <cell r="K13"/>
        </row>
        <row r="17">
          <cell r="B17">
            <v>0</v>
          </cell>
          <cell r="C17">
            <v>32</v>
          </cell>
          <cell r="D17">
            <v>25</v>
          </cell>
          <cell r="E17"/>
          <cell r="F17">
            <v>15</v>
          </cell>
          <cell r="G17"/>
          <cell r="H17">
            <v>11</v>
          </cell>
          <cell r="I17"/>
          <cell r="J17">
            <v>0</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159</v>
          </cell>
          <cell r="D22">
            <v>48</v>
          </cell>
          <cell r="E22"/>
          <cell r="F22">
            <v>8</v>
          </cell>
          <cell r="G22"/>
          <cell r="H22">
            <v>1</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1222</v>
          </cell>
          <cell r="D30">
            <v>44</v>
          </cell>
          <cell r="E30"/>
          <cell r="F30">
            <v>6</v>
          </cell>
          <cell r="G30"/>
          <cell r="H30">
            <v>6</v>
          </cell>
          <cell r="I30"/>
          <cell r="J30">
            <v>0</v>
          </cell>
          <cell r="K30"/>
        </row>
        <row r="31">
          <cell r="B31">
            <v>0</v>
          </cell>
          <cell r="C31">
            <v>0</v>
          </cell>
          <cell r="D31">
            <v>0</v>
          </cell>
          <cell r="E31"/>
          <cell r="F31">
            <v>0</v>
          </cell>
          <cell r="G31"/>
          <cell r="H31">
            <v>0</v>
          </cell>
          <cell r="I31"/>
          <cell r="J31">
            <v>0</v>
          </cell>
          <cell r="K31"/>
        </row>
        <row r="32">
          <cell r="B32">
            <v>0</v>
          </cell>
          <cell r="C32">
            <v>0</v>
          </cell>
          <cell r="D32">
            <v>0</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0</v>
          </cell>
          <cell r="D34">
            <v>0</v>
          </cell>
          <cell r="E34"/>
          <cell r="F34">
            <v>0</v>
          </cell>
          <cell r="G34"/>
          <cell r="H34">
            <v>0</v>
          </cell>
          <cell r="I34"/>
          <cell r="J34">
            <v>0</v>
          </cell>
          <cell r="K34"/>
        </row>
        <row r="35">
          <cell r="B35">
            <v>0</v>
          </cell>
          <cell r="C35">
            <v>10823</v>
          </cell>
          <cell r="D35">
            <v>172</v>
          </cell>
          <cell r="E35"/>
          <cell r="F35">
            <v>3</v>
          </cell>
          <cell r="G35"/>
          <cell r="H35">
            <v>3</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0</v>
          </cell>
          <cell r="E43">
            <v>14</v>
          </cell>
          <cell r="F43">
            <v>41</v>
          </cell>
          <cell r="G43">
            <v>32</v>
          </cell>
          <cell r="H43">
            <v>20</v>
          </cell>
          <cell r="I43">
            <v>146</v>
          </cell>
          <cell r="J43">
            <v>20</v>
          </cell>
          <cell r="K43">
            <v>26</v>
          </cell>
        </row>
        <row r="44">
          <cell r="B44">
            <v>76</v>
          </cell>
          <cell r="C44">
            <v>0</v>
          </cell>
          <cell r="D44">
            <v>0</v>
          </cell>
          <cell r="E44">
            <v>3</v>
          </cell>
          <cell r="F44">
            <v>1277</v>
          </cell>
          <cell r="G44">
            <v>2905</v>
          </cell>
          <cell r="H44">
            <v>2079</v>
          </cell>
          <cell r="I44">
            <v>2695</v>
          </cell>
          <cell r="J44">
            <v>1433</v>
          </cell>
          <cell r="K44">
            <v>1811</v>
          </cell>
        </row>
        <row r="49">
          <cell r="E49">
            <v>0</v>
          </cell>
          <cell r="F49"/>
          <cell r="G49">
            <v>0</v>
          </cell>
          <cell r="H49"/>
          <cell r="I49">
            <v>2</v>
          </cell>
          <cell r="J49"/>
          <cell r="K49">
            <v>2</v>
          </cell>
          <cell r="L49"/>
        </row>
        <row r="50">
          <cell r="E50">
            <v>0</v>
          </cell>
          <cell r="F50"/>
          <cell r="G50">
            <v>0</v>
          </cell>
          <cell r="H50"/>
          <cell r="I50">
            <v>0</v>
          </cell>
          <cell r="J50"/>
          <cell r="K50">
            <v>0</v>
          </cell>
          <cell r="L50"/>
        </row>
        <row r="51">
          <cell r="E51">
            <v>5</v>
          </cell>
          <cell r="F51"/>
          <cell r="G51">
            <v>5</v>
          </cell>
          <cell r="H51"/>
          <cell r="I51">
            <v>20</v>
          </cell>
          <cell r="J51"/>
          <cell r="K51">
            <v>20</v>
          </cell>
          <cell r="L51"/>
        </row>
        <row r="52">
          <cell r="E52">
            <v>0</v>
          </cell>
          <cell r="F52"/>
          <cell r="G52">
            <v>0</v>
          </cell>
          <cell r="H52"/>
          <cell r="I52">
            <v>0</v>
          </cell>
          <cell r="J52"/>
          <cell r="K52">
            <v>0</v>
          </cell>
          <cell r="L52"/>
        </row>
        <row r="53">
          <cell r="E53">
            <v>0</v>
          </cell>
          <cell r="F53"/>
          <cell r="G53">
            <v>0</v>
          </cell>
          <cell r="H53"/>
          <cell r="I53">
            <v>2</v>
          </cell>
          <cell r="J53"/>
          <cell r="K53">
            <v>2</v>
          </cell>
          <cell r="L53"/>
        </row>
        <row r="54">
          <cell r="E54">
            <v>0</v>
          </cell>
          <cell r="F54"/>
          <cell r="G54">
            <v>0</v>
          </cell>
          <cell r="H54"/>
          <cell r="I54">
            <v>7</v>
          </cell>
          <cell r="J54"/>
          <cell r="K54">
            <v>7</v>
          </cell>
          <cell r="L54"/>
        </row>
        <row r="55">
          <cell r="E55">
            <v>0</v>
          </cell>
          <cell r="F55"/>
          <cell r="G55">
            <v>0</v>
          </cell>
          <cell r="H55"/>
          <cell r="I55">
            <v>1</v>
          </cell>
          <cell r="J55"/>
          <cell r="K55">
            <v>1</v>
          </cell>
          <cell r="L55"/>
        </row>
        <row r="56">
          <cell r="E56">
            <v>0</v>
          </cell>
          <cell r="F56"/>
          <cell r="G56">
            <v>0</v>
          </cell>
          <cell r="H56"/>
          <cell r="I56">
            <v>0</v>
          </cell>
          <cell r="J56"/>
          <cell r="K56">
            <v>0</v>
          </cell>
          <cell r="L56"/>
        </row>
        <row r="57">
          <cell r="G57">
            <v>0</v>
          </cell>
          <cell r="H57"/>
          <cell r="I57"/>
          <cell r="J57"/>
          <cell r="K57"/>
          <cell r="L57"/>
        </row>
        <row r="60">
          <cell r="D60">
            <v>25</v>
          </cell>
          <cell r="L60">
            <v>426</v>
          </cell>
        </row>
        <row r="61">
          <cell r="D61">
            <v>9</v>
          </cell>
          <cell r="L61">
            <v>1527</v>
          </cell>
        </row>
        <row r="62">
          <cell r="D62">
            <v>4</v>
          </cell>
          <cell r="L62">
            <v>3</v>
          </cell>
        </row>
        <row r="63">
          <cell r="D63">
            <v>11</v>
          </cell>
          <cell r="L63"/>
        </row>
        <row r="64">
          <cell r="D64">
            <v>1</v>
          </cell>
          <cell r="L64">
            <v>13</v>
          </cell>
        </row>
        <row r="65">
          <cell r="D65">
            <v>4554</v>
          </cell>
          <cell r="L65"/>
        </row>
        <row r="68">
          <cell r="D68">
            <v>0</v>
          </cell>
        </row>
        <row r="69">
          <cell r="D69"/>
        </row>
        <row r="82">
          <cell r="B82">
            <v>0</v>
          </cell>
          <cell r="C82">
            <v>0</v>
          </cell>
          <cell r="D82">
            <v>0</v>
          </cell>
          <cell r="E82">
            <v>25.414772727272727</v>
          </cell>
          <cell r="F82">
            <v>0</v>
          </cell>
          <cell r="G82">
            <v>0</v>
          </cell>
          <cell r="H82">
            <v>0</v>
          </cell>
          <cell r="I82">
            <v>218.76988636363637</v>
          </cell>
          <cell r="J82">
            <v>0</v>
          </cell>
          <cell r="K82"/>
        </row>
        <row r="86">
          <cell r="B86">
            <v>0</v>
          </cell>
          <cell r="C86">
            <v>24.301136363636363</v>
          </cell>
          <cell r="D86">
            <v>0.875</v>
          </cell>
          <cell r="E86"/>
          <cell r="F86">
            <v>0.11931818181818182</v>
          </cell>
          <cell r="G86"/>
          <cell r="H86">
            <v>0.11931818181818182</v>
          </cell>
          <cell r="I86"/>
          <cell r="J86">
            <v>0</v>
          </cell>
          <cell r="K86"/>
        </row>
        <row r="87">
          <cell r="B87">
            <v>0</v>
          </cell>
          <cell r="C87">
            <v>0</v>
          </cell>
          <cell r="D87">
            <v>0</v>
          </cell>
          <cell r="E87"/>
          <cell r="F87">
            <v>0</v>
          </cell>
          <cell r="G87"/>
          <cell r="H87">
            <v>0</v>
          </cell>
          <cell r="I87"/>
          <cell r="J87">
            <v>0</v>
          </cell>
          <cell r="K87"/>
        </row>
        <row r="88">
          <cell r="B88">
            <v>0</v>
          </cell>
          <cell r="C88">
            <v>0</v>
          </cell>
          <cell r="D88">
            <v>0</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0</v>
          </cell>
          <cell r="D90">
            <v>0</v>
          </cell>
          <cell r="E90"/>
          <cell r="F90">
            <v>0</v>
          </cell>
          <cell r="G90"/>
          <cell r="H90">
            <v>0</v>
          </cell>
          <cell r="I90"/>
          <cell r="J90">
            <v>0</v>
          </cell>
          <cell r="K90"/>
        </row>
        <row r="91">
          <cell r="B91">
            <v>0</v>
          </cell>
          <cell r="C91">
            <v>215.23011363636363</v>
          </cell>
          <cell r="D91">
            <v>3.4204545454545454</v>
          </cell>
          <cell r="E91"/>
          <cell r="F91">
            <v>5.9659090909090912E-2</v>
          </cell>
          <cell r="G91"/>
          <cell r="H91">
            <v>5.9659090909090912E-2</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1.5113636363636365</v>
          </cell>
          <cell r="C99">
            <v>0</v>
          </cell>
          <cell r="D99">
            <v>0</v>
          </cell>
          <cell r="E99">
            <v>5.9659090909090912E-2</v>
          </cell>
          <cell r="F99">
            <v>25.394886363636363</v>
          </cell>
          <cell r="G99">
            <v>57.769886363636367</v>
          </cell>
          <cell r="H99">
            <v>41.34375</v>
          </cell>
          <cell r="I99">
            <v>53.59375</v>
          </cell>
          <cell r="J99">
            <v>28.49715909090909</v>
          </cell>
          <cell r="K99">
            <v>36.014204545454547</v>
          </cell>
        </row>
      </sheetData>
      <sheetData sheetId="8">
        <row r="12">
          <cell r="B12">
            <v>0</v>
          </cell>
          <cell r="C12">
            <v>0</v>
          </cell>
          <cell r="D12">
            <v>0</v>
          </cell>
          <cell r="E12">
            <v>2976</v>
          </cell>
          <cell r="F12">
            <v>0</v>
          </cell>
          <cell r="G12">
            <v>0</v>
          </cell>
          <cell r="H12">
            <v>0</v>
          </cell>
          <cell r="I12">
            <v>6223</v>
          </cell>
          <cell r="J12">
            <v>0</v>
          </cell>
        </row>
        <row r="13">
          <cell r="B13">
            <v>0</v>
          </cell>
          <cell r="C13">
            <v>0</v>
          </cell>
          <cell r="D13">
            <v>0</v>
          </cell>
          <cell r="E13">
            <v>60988</v>
          </cell>
          <cell r="F13">
            <v>0</v>
          </cell>
          <cell r="G13">
            <v>7</v>
          </cell>
          <cell r="H13">
            <v>0</v>
          </cell>
          <cell r="I13">
            <v>351346</v>
          </cell>
          <cell r="J13">
            <v>0</v>
          </cell>
        </row>
        <row r="17">
          <cell r="B17">
            <v>0</v>
          </cell>
          <cell r="C17">
            <v>1240</v>
          </cell>
          <cell r="D17">
            <v>666</v>
          </cell>
          <cell r="F17">
            <v>839</v>
          </cell>
          <cell r="H17">
            <v>184</v>
          </cell>
          <cell r="J17">
            <v>47</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4686</v>
          </cell>
          <cell r="D22">
            <v>1208</v>
          </cell>
          <cell r="F22">
            <v>329</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53827</v>
          </cell>
          <cell r="D30">
            <v>6858</v>
          </cell>
          <cell r="F30">
            <v>249</v>
          </cell>
          <cell r="H30">
            <v>52</v>
          </cell>
          <cell r="J30">
            <v>2</v>
          </cell>
        </row>
        <row r="31">
          <cell r="B31">
            <v>0</v>
          </cell>
          <cell r="C31">
            <v>0</v>
          </cell>
          <cell r="D31">
            <v>0</v>
          </cell>
          <cell r="F31">
            <v>0</v>
          </cell>
          <cell r="H31">
            <v>0</v>
          </cell>
          <cell r="J31">
            <v>0</v>
          </cell>
        </row>
        <row r="32">
          <cell r="B32">
            <v>0</v>
          </cell>
          <cell r="C32">
            <v>7</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347956</v>
          </cell>
          <cell r="D35">
            <v>3162</v>
          </cell>
          <cell r="F35">
            <v>203</v>
          </cell>
          <cell r="H35">
            <v>25</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0</v>
          </cell>
          <cell r="D43">
            <v>9</v>
          </cell>
          <cell r="E43">
            <v>337</v>
          </cell>
          <cell r="F43">
            <v>1909</v>
          </cell>
          <cell r="G43">
            <v>1503</v>
          </cell>
          <cell r="H43">
            <v>1080</v>
          </cell>
          <cell r="I43">
            <v>2388</v>
          </cell>
          <cell r="J43">
            <v>1413</v>
          </cell>
          <cell r="K43">
            <v>560</v>
          </cell>
        </row>
        <row r="44">
          <cell r="B44">
            <v>4</v>
          </cell>
          <cell r="C44">
            <v>0</v>
          </cell>
          <cell r="D44">
            <v>49</v>
          </cell>
          <cell r="E44">
            <v>7755</v>
          </cell>
          <cell r="F44">
            <v>46332</v>
          </cell>
          <cell r="G44">
            <v>93703</v>
          </cell>
          <cell r="H44">
            <v>72123</v>
          </cell>
          <cell r="I44">
            <v>89267</v>
          </cell>
          <cell r="J44">
            <v>64276</v>
          </cell>
          <cell r="K44">
            <v>38832</v>
          </cell>
        </row>
        <row r="49">
          <cell r="E49">
            <v>0</v>
          </cell>
          <cell r="G49">
            <v>0</v>
          </cell>
          <cell r="I49">
            <v>17</v>
          </cell>
          <cell r="K49">
            <v>6</v>
          </cell>
        </row>
        <row r="50">
          <cell r="E50">
            <v>2</v>
          </cell>
          <cell r="G50">
            <v>1</v>
          </cell>
          <cell r="I50">
            <v>9</v>
          </cell>
          <cell r="K50">
            <v>7</v>
          </cell>
        </row>
        <row r="51">
          <cell r="E51">
            <v>43</v>
          </cell>
          <cell r="G51">
            <v>43</v>
          </cell>
          <cell r="I51">
            <v>192</v>
          </cell>
          <cell r="K51">
            <v>183</v>
          </cell>
        </row>
        <row r="52">
          <cell r="E52">
            <v>3</v>
          </cell>
          <cell r="G52">
            <v>3</v>
          </cell>
          <cell r="I52">
            <v>53</v>
          </cell>
          <cell r="K52">
            <v>52</v>
          </cell>
        </row>
        <row r="53">
          <cell r="E53">
            <v>13</v>
          </cell>
          <cell r="G53">
            <v>7</v>
          </cell>
          <cell r="I53">
            <v>85</v>
          </cell>
          <cell r="K53">
            <v>40</v>
          </cell>
        </row>
        <row r="54">
          <cell r="E54">
            <v>18</v>
          </cell>
          <cell r="G54">
            <v>3</v>
          </cell>
          <cell r="I54">
            <v>94</v>
          </cell>
          <cell r="K54">
            <v>90</v>
          </cell>
        </row>
        <row r="55">
          <cell r="E55">
            <v>3</v>
          </cell>
          <cell r="G55">
            <v>1</v>
          </cell>
          <cell r="I55">
            <v>11</v>
          </cell>
          <cell r="K55">
            <v>7</v>
          </cell>
        </row>
        <row r="56">
          <cell r="E56">
            <v>1</v>
          </cell>
          <cell r="G56">
            <v>0</v>
          </cell>
          <cell r="I56">
            <v>12</v>
          </cell>
          <cell r="K56">
            <v>5</v>
          </cell>
        </row>
        <row r="57">
          <cell r="G57">
            <v>3</v>
          </cell>
        </row>
        <row r="60">
          <cell r="D60">
            <v>235</v>
          </cell>
          <cell r="L60">
            <v>3916</v>
          </cell>
        </row>
        <row r="61">
          <cell r="D61">
            <v>63</v>
          </cell>
          <cell r="L61">
            <v>41588</v>
          </cell>
        </row>
        <row r="62">
          <cell r="D62">
            <v>24</v>
          </cell>
          <cell r="L62">
            <v>75</v>
          </cell>
        </row>
        <row r="63">
          <cell r="D63">
            <v>141</v>
          </cell>
        </row>
        <row r="64">
          <cell r="D64">
            <v>7</v>
          </cell>
          <cell r="L64">
            <v>38108</v>
          </cell>
        </row>
        <row r="65">
          <cell r="D65">
            <v>187938</v>
          </cell>
        </row>
        <row r="68">
          <cell r="D68">
            <v>0</v>
          </cell>
        </row>
        <row r="82">
          <cell r="B82">
            <v>0</v>
          </cell>
          <cell r="C82">
            <v>0</v>
          </cell>
          <cell r="D82">
            <v>0</v>
          </cell>
          <cell r="E82">
            <v>1155.0757575757575</v>
          </cell>
          <cell r="F82">
            <v>0</v>
          </cell>
          <cell r="G82">
            <v>0.13257575757575757</v>
          </cell>
          <cell r="H82">
            <v>0</v>
          </cell>
          <cell r="I82">
            <v>6654.280303030303</v>
          </cell>
          <cell r="J82">
            <v>0</v>
          </cell>
        </row>
        <row r="86">
          <cell r="B86">
            <v>0</v>
          </cell>
          <cell r="C86">
            <v>1019.4507575757576</v>
          </cell>
          <cell r="D86">
            <v>129.88636363636363</v>
          </cell>
          <cell r="F86">
            <v>4.7159090909090908</v>
          </cell>
          <cell r="H86">
            <v>0.98484848484848486</v>
          </cell>
          <cell r="J86">
            <v>3.787878787878788E-2</v>
          </cell>
        </row>
        <row r="87">
          <cell r="B87">
            <v>0</v>
          </cell>
          <cell r="C87">
            <v>0</v>
          </cell>
          <cell r="D87">
            <v>0</v>
          </cell>
          <cell r="F87">
            <v>0</v>
          </cell>
          <cell r="H87">
            <v>0</v>
          </cell>
          <cell r="J87">
            <v>0</v>
          </cell>
        </row>
        <row r="88">
          <cell r="B88">
            <v>0</v>
          </cell>
          <cell r="C88">
            <v>0.13257575757575757</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6590.075757575758</v>
          </cell>
          <cell r="D91">
            <v>59.886363636363633</v>
          </cell>
          <cell r="F91">
            <v>3.8446969696969697</v>
          </cell>
          <cell r="H91">
            <v>0.47348484848484851</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7.575757575757576E-2</v>
          </cell>
          <cell r="C99">
            <v>0</v>
          </cell>
          <cell r="D99">
            <v>0.92803030303030298</v>
          </cell>
          <cell r="E99">
            <v>146.875</v>
          </cell>
          <cell r="F99">
            <v>877.5</v>
          </cell>
          <cell r="G99">
            <v>1774.6780303030303</v>
          </cell>
          <cell r="H99">
            <v>1365.965909090909</v>
          </cell>
          <cell r="I99">
            <v>1690.6628787878788</v>
          </cell>
          <cell r="J99">
            <v>1217.3484848484848</v>
          </cell>
          <cell r="K99">
            <v>735.4545454545455</v>
          </cell>
        </row>
      </sheetData>
      <sheetData sheetId="9">
        <row r="12">
          <cell r="B12">
            <v>0</v>
          </cell>
          <cell r="C12">
            <v>0</v>
          </cell>
          <cell r="D12">
            <v>0</v>
          </cell>
          <cell r="E12">
            <v>4397</v>
          </cell>
          <cell r="F12">
            <v>0</v>
          </cell>
          <cell r="G12">
            <v>0</v>
          </cell>
          <cell r="H12">
            <v>0</v>
          </cell>
          <cell r="I12">
            <v>7034</v>
          </cell>
          <cell r="J12">
            <v>0</v>
          </cell>
          <cell r="K12"/>
        </row>
        <row r="13">
          <cell r="B13">
            <v>0</v>
          </cell>
          <cell r="C13">
            <v>0</v>
          </cell>
          <cell r="D13">
            <v>0</v>
          </cell>
          <cell r="E13">
            <v>82975</v>
          </cell>
          <cell r="F13">
            <v>0</v>
          </cell>
          <cell r="G13">
            <v>11995</v>
          </cell>
          <cell r="H13">
            <v>0</v>
          </cell>
          <cell r="I13">
            <v>427151</v>
          </cell>
          <cell r="J13">
            <v>0</v>
          </cell>
          <cell r="K13"/>
        </row>
        <row r="17">
          <cell r="B17">
            <v>0</v>
          </cell>
          <cell r="C17">
            <v>1832</v>
          </cell>
          <cell r="D17">
            <v>1583</v>
          </cell>
          <cell r="E17"/>
          <cell r="F17">
            <v>751</v>
          </cell>
          <cell r="G17"/>
          <cell r="H17">
            <v>119</v>
          </cell>
          <cell r="I17"/>
          <cell r="J17">
            <v>113</v>
          </cell>
          <cell r="K17"/>
        </row>
        <row r="18">
          <cell r="B18">
            <v>0</v>
          </cell>
          <cell r="C18">
            <v>0</v>
          </cell>
          <cell r="D18">
            <v>0</v>
          </cell>
          <cell r="E18"/>
          <cell r="F18">
            <v>0</v>
          </cell>
          <cell r="G18"/>
          <cell r="H18">
            <v>0</v>
          </cell>
          <cell r="I18"/>
          <cell r="J18">
            <v>0</v>
          </cell>
          <cell r="K18"/>
        </row>
        <row r="19">
          <cell r="B19">
            <v>0</v>
          </cell>
          <cell r="C19">
            <v>0</v>
          </cell>
          <cell r="D19">
            <v>0</v>
          </cell>
          <cell r="E19"/>
          <cell r="F19">
            <v>0</v>
          </cell>
          <cell r="G19"/>
          <cell r="H19">
            <v>0</v>
          </cell>
          <cell r="I19"/>
          <cell r="J19">
            <v>0</v>
          </cell>
          <cell r="K19"/>
        </row>
        <row r="20">
          <cell r="B20">
            <v>0</v>
          </cell>
          <cell r="C20">
            <v>0</v>
          </cell>
          <cell r="D20">
            <v>0</v>
          </cell>
          <cell r="E20"/>
          <cell r="F20">
            <v>0</v>
          </cell>
          <cell r="G20"/>
          <cell r="H20">
            <v>0</v>
          </cell>
          <cell r="I20"/>
          <cell r="J20">
            <v>0</v>
          </cell>
          <cell r="K20"/>
        </row>
        <row r="21">
          <cell r="B21">
            <v>0</v>
          </cell>
          <cell r="C21">
            <v>0</v>
          </cell>
          <cell r="D21">
            <v>0</v>
          </cell>
          <cell r="E21"/>
          <cell r="F21">
            <v>0</v>
          </cell>
          <cell r="G21"/>
          <cell r="H21">
            <v>0</v>
          </cell>
          <cell r="I21"/>
          <cell r="J21">
            <v>0</v>
          </cell>
          <cell r="K21"/>
        </row>
        <row r="22">
          <cell r="B22">
            <v>0</v>
          </cell>
          <cell r="C22">
            <v>4616</v>
          </cell>
          <cell r="D22">
            <v>2091</v>
          </cell>
          <cell r="E22"/>
          <cell r="F22">
            <v>326</v>
          </cell>
          <cell r="G22"/>
          <cell r="H22">
            <v>0</v>
          </cell>
          <cell r="I22"/>
          <cell r="J22">
            <v>0</v>
          </cell>
          <cell r="K22"/>
        </row>
        <row r="23">
          <cell r="B23">
            <v>0</v>
          </cell>
          <cell r="C23">
            <v>0</v>
          </cell>
          <cell r="D23">
            <v>0</v>
          </cell>
          <cell r="E23"/>
          <cell r="F23">
            <v>0</v>
          </cell>
          <cell r="G23"/>
          <cell r="H23">
            <v>0</v>
          </cell>
          <cell r="I23"/>
          <cell r="J23">
            <v>0</v>
          </cell>
          <cell r="K23"/>
        </row>
        <row r="24">
          <cell r="B24">
            <v>0</v>
          </cell>
          <cell r="C24">
            <v>0</v>
          </cell>
          <cell r="D24">
            <v>0</v>
          </cell>
          <cell r="E24"/>
          <cell r="F24">
            <v>0</v>
          </cell>
          <cell r="G24"/>
          <cell r="H24">
            <v>0</v>
          </cell>
          <cell r="I24"/>
          <cell r="J24">
            <v>0</v>
          </cell>
          <cell r="K24"/>
        </row>
        <row r="25">
          <cell r="B25">
            <v>0</v>
          </cell>
          <cell r="C25">
            <v>0</v>
          </cell>
          <cell r="D25">
            <v>0</v>
          </cell>
          <cell r="E25"/>
          <cell r="F25">
            <v>0</v>
          </cell>
          <cell r="G25"/>
          <cell r="H25">
            <v>0</v>
          </cell>
          <cell r="I25"/>
          <cell r="J25">
            <v>0</v>
          </cell>
          <cell r="K25"/>
        </row>
        <row r="30">
          <cell r="B30">
            <v>0</v>
          </cell>
          <cell r="C30">
            <v>75262</v>
          </cell>
          <cell r="D30">
            <v>7033</v>
          </cell>
          <cell r="E30"/>
          <cell r="F30">
            <v>584</v>
          </cell>
          <cell r="G30"/>
          <cell r="H30">
            <v>92</v>
          </cell>
          <cell r="I30"/>
          <cell r="J30">
            <v>4</v>
          </cell>
          <cell r="K30"/>
        </row>
        <row r="31">
          <cell r="B31">
            <v>0</v>
          </cell>
          <cell r="C31">
            <v>0</v>
          </cell>
          <cell r="D31">
            <v>0</v>
          </cell>
          <cell r="E31"/>
          <cell r="F31">
            <v>0</v>
          </cell>
          <cell r="G31"/>
          <cell r="H31">
            <v>0</v>
          </cell>
          <cell r="I31"/>
          <cell r="J31">
            <v>0</v>
          </cell>
          <cell r="K31"/>
        </row>
        <row r="32">
          <cell r="B32">
            <v>0</v>
          </cell>
          <cell r="C32">
            <v>28</v>
          </cell>
          <cell r="D32">
            <v>11967</v>
          </cell>
          <cell r="E32"/>
          <cell r="F32">
            <v>0</v>
          </cell>
          <cell r="G32"/>
          <cell r="H32">
            <v>0</v>
          </cell>
          <cell r="I32"/>
          <cell r="J32">
            <v>0</v>
          </cell>
          <cell r="K32"/>
        </row>
        <row r="33">
          <cell r="B33">
            <v>0</v>
          </cell>
          <cell r="C33">
            <v>0</v>
          </cell>
          <cell r="D33">
            <v>0</v>
          </cell>
          <cell r="E33"/>
          <cell r="F33">
            <v>0</v>
          </cell>
          <cell r="G33"/>
          <cell r="H33">
            <v>0</v>
          </cell>
          <cell r="I33"/>
          <cell r="J33">
            <v>0</v>
          </cell>
          <cell r="K33"/>
        </row>
        <row r="34">
          <cell r="B34">
            <v>0</v>
          </cell>
          <cell r="C34">
            <v>88</v>
          </cell>
          <cell r="D34">
            <v>12956</v>
          </cell>
          <cell r="E34"/>
          <cell r="F34">
            <v>0</v>
          </cell>
          <cell r="G34"/>
          <cell r="H34">
            <v>0</v>
          </cell>
          <cell r="I34"/>
          <cell r="J34">
            <v>0</v>
          </cell>
          <cell r="K34"/>
        </row>
        <row r="35">
          <cell r="B35">
            <v>0</v>
          </cell>
          <cell r="C35">
            <v>405923</v>
          </cell>
          <cell r="D35">
            <v>7500</v>
          </cell>
          <cell r="E35"/>
          <cell r="F35">
            <v>650</v>
          </cell>
          <cell r="G35"/>
          <cell r="H35">
            <v>34</v>
          </cell>
          <cell r="I35"/>
          <cell r="J35">
            <v>0</v>
          </cell>
          <cell r="K35"/>
        </row>
        <row r="36">
          <cell r="B36">
            <v>0</v>
          </cell>
          <cell r="C36">
            <v>0</v>
          </cell>
          <cell r="D36">
            <v>0</v>
          </cell>
          <cell r="E36"/>
          <cell r="F36">
            <v>0</v>
          </cell>
          <cell r="G36"/>
          <cell r="H36">
            <v>0</v>
          </cell>
          <cell r="I36"/>
          <cell r="J36">
            <v>0</v>
          </cell>
          <cell r="K36"/>
        </row>
        <row r="37">
          <cell r="B37">
            <v>0</v>
          </cell>
          <cell r="C37">
            <v>0</v>
          </cell>
          <cell r="D37">
            <v>0</v>
          </cell>
          <cell r="E37"/>
          <cell r="F37">
            <v>0</v>
          </cell>
          <cell r="G37"/>
          <cell r="H37">
            <v>0</v>
          </cell>
          <cell r="I37"/>
          <cell r="J37">
            <v>0</v>
          </cell>
          <cell r="K37"/>
        </row>
        <row r="38">
          <cell r="B38">
            <v>0</v>
          </cell>
          <cell r="C38">
            <v>0</v>
          </cell>
          <cell r="D38">
            <v>0</v>
          </cell>
          <cell r="E38"/>
          <cell r="F38">
            <v>0</v>
          </cell>
          <cell r="G38"/>
          <cell r="H38">
            <v>0</v>
          </cell>
          <cell r="I38"/>
          <cell r="J38">
            <v>0</v>
          </cell>
          <cell r="K38"/>
        </row>
        <row r="43">
          <cell r="B43">
            <v>0</v>
          </cell>
          <cell r="C43">
            <v>0</v>
          </cell>
          <cell r="D43">
            <v>5</v>
          </cell>
          <cell r="E43">
            <v>699</v>
          </cell>
          <cell r="F43">
            <v>2428</v>
          </cell>
          <cell r="G43">
            <v>1182</v>
          </cell>
          <cell r="H43">
            <v>926</v>
          </cell>
          <cell r="I43">
            <v>2828</v>
          </cell>
          <cell r="J43">
            <v>1767</v>
          </cell>
          <cell r="K43">
            <v>1596</v>
          </cell>
        </row>
        <row r="44">
          <cell r="B44">
            <v>1692</v>
          </cell>
          <cell r="C44">
            <v>725</v>
          </cell>
          <cell r="D44">
            <v>1087</v>
          </cell>
          <cell r="E44">
            <v>28923</v>
          </cell>
          <cell r="F44">
            <v>80417</v>
          </cell>
          <cell r="G44">
            <v>60230</v>
          </cell>
          <cell r="H44">
            <v>65833</v>
          </cell>
          <cell r="I44">
            <v>90470</v>
          </cell>
          <cell r="J44">
            <v>79415</v>
          </cell>
          <cell r="K44">
            <v>113329</v>
          </cell>
        </row>
        <row r="49">
          <cell r="E49">
            <v>8</v>
          </cell>
          <cell r="F49"/>
          <cell r="G49">
            <v>4</v>
          </cell>
          <cell r="H49"/>
          <cell r="I49">
            <v>72</v>
          </cell>
          <cell r="J49"/>
          <cell r="K49">
            <v>27</v>
          </cell>
          <cell r="L49"/>
        </row>
        <row r="50">
          <cell r="E50">
            <v>3</v>
          </cell>
          <cell r="F50"/>
          <cell r="G50">
            <v>2</v>
          </cell>
          <cell r="H50"/>
          <cell r="I50">
            <v>60</v>
          </cell>
          <cell r="J50"/>
          <cell r="K50">
            <v>29</v>
          </cell>
          <cell r="L50"/>
        </row>
        <row r="51">
          <cell r="E51">
            <v>71</v>
          </cell>
          <cell r="F51"/>
          <cell r="G51">
            <v>68</v>
          </cell>
          <cell r="H51"/>
          <cell r="I51">
            <v>288</v>
          </cell>
          <cell r="J51"/>
          <cell r="K51">
            <v>265</v>
          </cell>
          <cell r="L51"/>
        </row>
        <row r="52">
          <cell r="E52">
            <v>2</v>
          </cell>
          <cell r="F52"/>
          <cell r="G52">
            <v>2</v>
          </cell>
          <cell r="H52"/>
          <cell r="I52">
            <v>93</v>
          </cell>
          <cell r="J52"/>
          <cell r="K52">
            <v>87</v>
          </cell>
          <cell r="L52"/>
        </row>
        <row r="53">
          <cell r="E53">
            <v>32</v>
          </cell>
          <cell r="F53"/>
          <cell r="G53">
            <v>7</v>
          </cell>
          <cell r="H53"/>
          <cell r="I53">
            <v>162</v>
          </cell>
          <cell r="J53"/>
          <cell r="K53">
            <v>61</v>
          </cell>
          <cell r="L53"/>
        </row>
        <row r="54">
          <cell r="E54">
            <v>22</v>
          </cell>
          <cell r="F54"/>
          <cell r="G54">
            <v>6</v>
          </cell>
          <cell r="H54"/>
          <cell r="I54">
            <v>183</v>
          </cell>
          <cell r="J54"/>
          <cell r="K54">
            <v>172</v>
          </cell>
          <cell r="L54"/>
        </row>
        <row r="55">
          <cell r="E55">
            <v>6</v>
          </cell>
          <cell r="F55"/>
          <cell r="G55">
            <v>2</v>
          </cell>
          <cell r="H55"/>
          <cell r="I55">
            <v>17</v>
          </cell>
          <cell r="J55"/>
          <cell r="K55">
            <v>10</v>
          </cell>
          <cell r="L55"/>
        </row>
        <row r="56">
          <cell r="E56">
            <v>5</v>
          </cell>
          <cell r="F56"/>
          <cell r="G56">
            <v>0</v>
          </cell>
          <cell r="H56"/>
          <cell r="I56">
            <v>140</v>
          </cell>
          <cell r="J56"/>
          <cell r="K56">
            <v>36</v>
          </cell>
          <cell r="L56"/>
        </row>
        <row r="57">
          <cell r="G57">
            <v>14</v>
          </cell>
          <cell r="H57"/>
          <cell r="I57"/>
          <cell r="J57"/>
          <cell r="K57"/>
          <cell r="L57"/>
        </row>
        <row r="60">
          <cell r="D60">
            <v>363</v>
          </cell>
          <cell r="L60">
            <v>5669</v>
          </cell>
        </row>
        <row r="61">
          <cell r="D61">
            <v>98</v>
          </cell>
          <cell r="L61">
            <v>103520</v>
          </cell>
        </row>
        <row r="62">
          <cell r="D62">
            <v>64</v>
          </cell>
          <cell r="L62">
            <v>62</v>
          </cell>
        </row>
        <row r="63">
          <cell r="D63">
            <v>163</v>
          </cell>
          <cell r="L63"/>
        </row>
        <row r="64">
          <cell r="D64">
            <v>38</v>
          </cell>
          <cell r="L64">
            <v>77424</v>
          </cell>
        </row>
        <row r="65">
          <cell r="D65">
            <v>233136</v>
          </cell>
          <cell r="L65"/>
        </row>
        <row r="68">
          <cell r="D68">
            <v>0</v>
          </cell>
        </row>
        <row r="69">
          <cell r="D69"/>
        </row>
        <row r="82">
          <cell r="B82">
            <v>0</v>
          </cell>
          <cell r="C82">
            <v>0</v>
          </cell>
          <cell r="D82">
            <v>0</v>
          </cell>
          <cell r="E82">
            <v>1351.4867424242425</v>
          </cell>
          <cell r="F82">
            <v>0</v>
          </cell>
          <cell r="G82">
            <v>195.37310606060606</v>
          </cell>
          <cell r="H82">
            <v>0</v>
          </cell>
          <cell r="I82">
            <v>6957.3837121212118</v>
          </cell>
          <cell r="J82">
            <v>0</v>
          </cell>
          <cell r="K82"/>
        </row>
        <row r="86">
          <cell r="B86">
            <v>0</v>
          </cell>
          <cell r="C86">
            <v>1225.8583333333333</v>
          </cell>
          <cell r="D86">
            <v>114.55265151515151</v>
          </cell>
          <cell r="E86"/>
          <cell r="F86">
            <v>9.5121212121212118</v>
          </cell>
          <cell r="G86"/>
          <cell r="H86">
            <v>1.4984848484848485</v>
          </cell>
          <cell r="I86"/>
          <cell r="J86">
            <v>6.5151515151515155E-2</v>
          </cell>
          <cell r="K86"/>
        </row>
        <row r="87">
          <cell r="B87">
            <v>0</v>
          </cell>
          <cell r="C87">
            <v>0</v>
          </cell>
          <cell r="D87">
            <v>0</v>
          </cell>
          <cell r="E87"/>
          <cell r="F87">
            <v>0</v>
          </cell>
          <cell r="G87"/>
          <cell r="H87">
            <v>0</v>
          </cell>
          <cell r="I87"/>
          <cell r="J87">
            <v>0</v>
          </cell>
          <cell r="K87"/>
        </row>
        <row r="88">
          <cell r="B88">
            <v>0</v>
          </cell>
          <cell r="C88">
            <v>0.45606060606060606</v>
          </cell>
          <cell r="D88">
            <v>194.91704545454544</v>
          </cell>
          <cell r="E88"/>
          <cell r="F88">
            <v>0</v>
          </cell>
          <cell r="G88"/>
          <cell r="H88">
            <v>0</v>
          </cell>
          <cell r="I88"/>
          <cell r="J88">
            <v>0</v>
          </cell>
          <cell r="K88"/>
        </row>
        <row r="89">
          <cell r="B89">
            <v>0</v>
          </cell>
          <cell r="C89">
            <v>0</v>
          </cell>
          <cell r="D89">
            <v>0</v>
          </cell>
          <cell r="E89"/>
          <cell r="F89">
            <v>0</v>
          </cell>
          <cell r="G89"/>
          <cell r="H89">
            <v>0</v>
          </cell>
          <cell r="I89"/>
          <cell r="J89">
            <v>0</v>
          </cell>
          <cell r="K89"/>
        </row>
        <row r="90">
          <cell r="B90">
            <v>0</v>
          </cell>
          <cell r="C90">
            <v>1.4333333333333333</v>
          </cell>
          <cell r="D90">
            <v>211.02575757575758</v>
          </cell>
          <cell r="E90"/>
          <cell r="F90">
            <v>0</v>
          </cell>
          <cell r="G90"/>
          <cell r="H90">
            <v>0</v>
          </cell>
          <cell r="I90"/>
          <cell r="J90">
            <v>0</v>
          </cell>
          <cell r="K90"/>
        </row>
        <row r="91">
          <cell r="B91">
            <v>0</v>
          </cell>
          <cell r="C91">
            <v>6611.6246212121214</v>
          </cell>
          <cell r="D91">
            <v>122.15909090909091</v>
          </cell>
          <cell r="E91"/>
          <cell r="F91">
            <v>10.587121212121213</v>
          </cell>
          <cell r="G91"/>
          <cell r="H91">
            <v>0.55378787878787883</v>
          </cell>
          <cell r="I91"/>
          <cell r="J91">
            <v>0</v>
          </cell>
          <cell r="K91"/>
        </row>
        <row r="92">
          <cell r="B92">
            <v>0</v>
          </cell>
          <cell r="C92">
            <v>0</v>
          </cell>
          <cell r="D92">
            <v>0</v>
          </cell>
          <cell r="E92"/>
          <cell r="F92">
            <v>0</v>
          </cell>
          <cell r="G92"/>
          <cell r="H92">
            <v>0</v>
          </cell>
          <cell r="I92"/>
          <cell r="J92">
            <v>0</v>
          </cell>
          <cell r="K92"/>
        </row>
        <row r="93">
          <cell r="B93">
            <v>0</v>
          </cell>
          <cell r="C93">
            <v>0</v>
          </cell>
          <cell r="D93">
            <v>0</v>
          </cell>
          <cell r="E93"/>
          <cell r="F93">
            <v>0</v>
          </cell>
          <cell r="G93"/>
          <cell r="H93">
            <v>0</v>
          </cell>
          <cell r="I93"/>
          <cell r="J93">
            <v>0</v>
          </cell>
          <cell r="K93"/>
        </row>
        <row r="94">
          <cell r="B94">
            <v>0</v>
          </cell>
          <cell r="C94">
            <v>0</v>
          </cell>
          <cell r="D94">
            <v>0</v>
          </cell>
          <cell r="E94"/>
          <cell r="F94">
            <v>0</v>
          </cell>
          <cell r="G94"/>
          <cell r="H94">
            <v>0</v>
          </cell>
          <cell r="I94"/>
          <cell r="J94">
            <v>0</v>
          </cell>
          <cell r="K94"/>
        </row>
        <row r="99">
          <cell r="B99">
            <v>27.559090909090909</v>
          </cell>
          <cell r="C99">
            <v>11.808712121212121</v>
          </cell>
          <cell r="D99">
            <v>17.704924242424241</v>
          </cell>
          <cell r="E99">
            <v>471.09431818181821</v>
          </cell>
          <cell r="F99">
            <v>1309.8223484848486</v>
          </cell>
          <cell r="G99">
            <v>981.01893939393938</v>
          </cell>
          <cell r="H99">
            <v>1072.2799242424242</v>
          </cell>
          <cell r="I99">
            <v>1473.564393939394</v>
          </cell>
          <cell r="J99">
            <v>1293.501893939394</v>
          </cell>
          <cell r="K99">
            <v>1845.8890151515152</v>
          </cell>
        </row>
      </sheetData>
      <sheetData sheetId="10">
        <row r="12">
          <cell r="B12">
            <v>0</v>
          </cell>
          <cell r="C12">
            <v>0</v>
          </cell>
          <cell r="D12">
            <v>0</v>
          </cell>
          <cell r="E12">
            <v>1782</v>
          </cell>
          <cell r="F12">
            <v>0</v>
          </cell>
          <cell r="G12">
            <v>0</v>
          </cell>
          <cell r="H12">
            <v>0</v>
          </cell>
          <cell r="I12">
            <v>6333</v>
          </cell>
          <cell r="J12">
            <v>0</v>
          </cell>
        </row>
        <row r="13">
          <cell r="B13">
            <v>0</v>
          </cell>
          <cell r="C13">
            <v>0</v>
          </cell>
          <cell r="D13">
            <v>0</v>
          </cell>
          <cell r="E13">
            <v>27249</v>
          </cell>
          <cell r="F13">
            <v>0</v>
          </cell>
          <cell r="G13">
            <v>0</v>
          </cell>
          <cell r="H13">
            <v>0</v>
          </cell>
          <cell r="I13">
            <v>277040</v>
          </cell>
          <cell r="J13">
            <v>0</v>
          </cell>
        </row>
        <row r="17">
          <cell r="B17">
            <v>0</v>
          </cell>
          <cell r="C17">
            <v>697</v>
          </cell>
          <cell r="D17">
            <v>566</v>
          </cell>
          <cell r="F17">
            <v>428</v>
          </cell>
          <cell r="H17">
            <v>67</v>
          </cell>
          <cell r="J17">
            <v>24</v>
          </cell>
        </row>
        <row r="18">
          <cell r="B18">
            <v>0</v>
          </cell>
          <cell r="C18">
            <v>0</v>
          </cell>
          <cell r="D18">
            <v>0</v>
          </cell>
          <cell r="F18">
            <v>0</v>
          </cell>
          <cell r="H18">
            <v>0</v>
          </cell>
          <cell r="J18">
            <v>0</v>
          </cell>
        </row>
        <row r="19">
          <cell r="B19">
            <v>0</v>
          </cell>
          <cell r="C19">
            <v>0</v>
          </cell>
          <cell r="D19">
            <v>0</v>
          </cell>
          <cell r="F19">
            <v>0</v>
          </cell>
          <cell r="H19">
            <v>0</v>
          </cell>
          <cell r="J19">
            <v>0</v>
          </cell>
        </row>
        <row r="20">
          <cell r="B20">
            <v>0</v>
          </cell>
          <cell r="C20">
            <v>0</v>
          </cell>
          <cell r="D20">
            <v>0</v>
          </cell>
          <cell r="F20">
            <v>0</v>
          </cell>
          <cell r="H20">
            <v>0</v>
          </cell>
          <cell r="J20">
            <v>0</v>
          </cell>
        </row>
        <row r="21">
          <cell r="B21">
            <v>0</v>
          </cell>
          <cell r="C21">
            <v>0</v>
          </cell>
          <cell r="D21">
            <v>0</v>
          </cell>
          <cell r="F21">
            <v>0</v>
          </cell>
          <cell r="H21">
            <v>0</v>
          </cell>
          <cell r="J21">
            <v>0</v>
          </cell>
        </row>
        <row r="22">
          <cell r="B22">
            <v>0</v>
          </cell>
          <cell r="C22">
            <v>4742</v>
          </cell>
          <cell r="D22">
            <v>1115</v>
          </cell>
          <cell r="F22">
            <v>476</v>
          </cell>
          <cell r="H22">
            <v>0</v>
          </cell>
          <cell r="J22">
            <v>0</v>
          </cell>
        </row>
        <row r="23">
          <cell r="B23">
            <v>0</v>
          </cell>
          <cell r="C23">
            <v>0</v>
          </cell>
          <cell r="D23">
            <v>0</v>
          </cell>
          <cell r="F23">
            <v>0</v>
          </cell>
          <cell r="H23">
            <v>0</v>
          </cell>
          <cell r="J23">
            <v>0</v>
          </cell>
        </row>
        <row r="24">
          <cell r="B24">
            <v>0</v>
          </cell>
          <cell r="C24">
            <v>0</v>
          </cell>
          <cell r="D24">
            <v>0</v>
          </cell>
          <cell r="F24">
            <v>0</v>
          </cell>
          <cell r="H24">
            <v>0</v>
          </cell>
          <cell r="J24">
            <v>0</v>
          </cell>
        </row>
        <row r="25">
          <cell r="B25">
            <v>0</v>
          </cell>
          <cell r="C25">
            <v>0</v>
          </cell>
          <cell r="D25">
            <v>0</v>
          </cell>
          <cell r="F25">
            <v>0</v>
          </cell>
          <cell r="H25">
            <v>0</v>
          </cell>
          <cell r="J25">
            <v>0</v>
          </cell>
        </row>
        <row r="30">
          <cell r="B30">
            <v>0</v>
          </cell>
          <cell r="C30">
            <v>24299</v>
          </cell>
          <cell r="D30">
            <v>2777</v>
          </cell>
          <cell r="F30">
            <v>142</v>
          </cell>
          <cell r="H30">
            <v>30</v>
          </cell>
          <cell r="J30">
            <v>1</v>
          </cell>
        </row>
        <row r="31">
          <cell r="B31">
            <v>0</v>
          </cell>
          <cell r="C31">
            <v>0</v>
          </cell>
          <cell r="D31">
            <v>0</v>
          </cell>
          <cell r="F31">
            <v>0</v>
          </cell>
          <cell r="H31">
            <v>0</v>
          </cell>
          <cell r="J31">
            <v>0</v>
          </cell>
        </row>
        <row r="32">
          <cell r="B32">
            <v>0</v>
          </cell>
          <cell r="C32">
            <v>0</v>
          </cell>
          <cell r="D32">
            <v>0</v>
          </cell>
          <cell r="F32">
            <v>0</v>
          </cell>
          <cell r="H32">
            <v>0</v>
          </cell>
          <cell r="J32">
            <v>0</v>
          </cell>
        </row>
        <row r="33">
          <cell r="B33">
            <v>0</v>
          </cell>
          <cell r="C33">
            <v>0</v>
          </cell>
          <cell r="D33">
            <v>0</v>
          </cell>
          <cell r="F33">
            <v>0</v>
          </cell>
          <cell r="H33">
            <v>0</v>
          </cell>
          <cell r="J33">
            <v>0</v>
          </cell>
        </row>
        <row r="34">
          <cell r="B34">
            <v>0</v>
          </cell>
          <cell r="C34">
            <v>0</v>
          </cell>
          <cell r="D34">
            <v>0</v>
          </cell>
          <cell r="F34">
            <v>0</v>
          </cell>
          <cell r="H34">
            <v>0</v>
          </cell>
          <cell r="J34">
            <v>0</v>
          </cell>
        </row>
        <row r="35">
          <cell r="B35">
            <v>0</v>
          </cell>
          <cell r="C35">
            <v>274140</v>
          </cell>
          <cell r="D35">
            <v>2691</v>
          </cell>
          <cell r="F35">
            <v>181</v>
          </cell>
          <cell r="H35">
            <v>28</v>
          </cell>
          <cell r="J35">
            <v>0</v>
          </cell>
        </row>
        <row r="36">
          <cell r="B36">
            <v>0</v>
          </cell>
          <cell r="C36">
            <v>0</v>
          </cell>
          <cell r="D36">
            <v>0</v>
          </cell>
          <cell r="F36">
            <v>0</v>
          </cell>
          <cell r="H36">
            <v>0</v>
          </cell>
          <cell r="J36">
            <v>0</v>
          </cell>
        </row>
        <row r="37">
          <cell r="B37">
            <v>0</v>
          </cell>
          <cell r="C37">
            <v>0</v>
          </cell>
          <cell r="D37">
            <v>0</v>
          </cell>
          <cell r="F37">
            <v>0</v>
          </cell>
          <cell r="H37">
            <v>0</v>
          </cell>
          <cell r="J37">
            <v>0</v>
          </cell>
        </row>
        <row r="38">
          <cell r="B38">
            <v>0</v>
          </cell>
          <cell r="C38">
            <v>0</v>
          </cell>
          <cell r="D38">
            <v>0</v>
          </cell>
          <cell r="F38">
            <v>0</v>
          </cell>
          <cell r="H38">
            <v>0</v>
          </cell>
          <cell r="J38">
            <v>0</v>
          </cell>
        </row>
        <row r="43">
          <cell r="B43">
            <v>0</v>
          </cell>
          <cell r="C43">
            <v>2</v>
          </cell>
          <cell r="D43">
            <v>2</v>
          </cell>
          <cell r="E43">
            <v>79</v>
          </cell>
          <cell r="F43">
            <v>1185</v>
          </cell>
          <cell r="G43">
            <v>1047</v>
          </cell>
          <cell r="H43">
            <v>661</v>
          </cell>
          <cell r="I43">
            <v>2946</v>
          </cell>
          <cell r="J43">
            <v>1321</v>
          </cell>
          <cell r="K43">
            <v>872</v>
          </cell>
        </row>
        <row r="44">
          <cell r="B44">
            <v>0</v>
          </cell>
          <cell r="C44">
            <v>505</v>
          </cell>
          <cell r="D44">
            <v>21</v>
          </cell>
          <cell r="E44">
            <v>860</v>
          </cell>
          <cell r="F44">
            <v>27444</v>
          </cell>
          <cell r="G44">
            <v>67440</v>
          </cell>
          <cell r="H44">
            <v>43390</v>
          </cell>
          <cell r="I44">
            <v>77451</v>
          </cell>
          <cell r="J44">
            <v>54936</v>
          </cell>
          <cell r="K44">
            <v>32243</v>
          </cell>
        </row>
        <row r="49">
          <cell r="E49">
            <v>1</v>
          </cell>
          <cell r="G49">
            <v>0</v>
          </cell>
          <cell r="I49">
            <v>11</v>
          </cell>
          <cell r="K49">
            <v>5</v>
          </cell>
        </row>
        <row r="50">
          <cell r="E50">
            <v>5</v>
          </cell>
          <cell r="G50">
            <v>2</v>
          </cell>
          <cell r="I50">
            <v>50</v>
          </cell>
          <cell r="K50">
            <v>31</v>
          </cell>
        </row>
        <row r="51">
          <cell r="E51">
            <v>45</v>
          </cell>
          <cell r="G51">
            <v>33</v>
          </cell>
          <cell r="I51">
            <v>184</v>
          </cell>
          <cell r="K51">
            <v>157</v>
          </cell>
        </row>
        <row r="52">
          <cell r="E52">
            <v>1</v>
          </cell>
          <cell r="G52">
            <v>1</v>
          </cell>
          <cell r="I52">
            <v>57</v>
          </cell>
          <cell r="K52">
            <v>39</v>
          </cell>
        </row>
        <row r="53">
          <cell r="E53">
            <v>11</v>
          </cell>
          <cell r="G53">
            <v>3</v>
          </cell>
          <cell r="I53">
            <v>76</v>
          </cell>
          <cell r="K53">
            <v>9</v>
          </cell>
        </row>
        <row r="54">
          <cell r="E54">
            <v>25</v>
          </cell>
          <cell r="G54">
            <v>8</v>
          </cell>
          <cell r="I54">
            <v>1550</v>
          </cell>
          <cell r="K54">
            <v>421</v>
          </cell>
        </row>
        <row r="55">
          <cell r="E55">
            <v>0</v>
          </cell>
          <cell r="G55">
            <v>0</v>
          </cell>
          <cell r="I55">
            <v>5</v>
          </cell>
          <cell r="K55">
            <v>1</v>
          </cell>
        </row>
        <row r="56">
          <cell r="E56">
            <v>1</v>
          </cell>
          <cell r="G56">
            <v>0</v>
          </cell>
          <cell r="I56">
            <v>39</v>
          </cell>
          <cell r="K56">
            <v>5</v>
          </cell>
        </row>
        <row r="57">
          <cell r="G57">
            <v>2584</v>
          </cell>
        </row>
        <row r="60">
          <cell r="D60">
            <v>253</v>
          </cell>
          <cell r="L60">
            <v>7201</v>
          </cell>
        </row>
        <row r="61">
          <cell r="D61">
            <v>40</v>
          </cell>
          <cell r="L61">
            <v>50824</v>
          </cell>
        </row>
        <row r="62">
          <cell r="D62">
            <v>30</v>
          </cell>
          <cell r="L62">
            <v>103</v>
          </cell>
        </row>
        <row r="63">
          <cell r="D63">
            <v>145</v>
          </cell>
        </row>
        <row r="64">
          <cell r="D64">
            <v>38</v>
          </cell>
          <cell r="L64">
            <v>2295</v>
          </cell>
        </row>
        <row r="65">
          <cell r="D65">
            <v>133407</v>
          </cell>
        </row>
        <row r="68">
          <cell r="D68">
            <v>0</v>
          </cell>
        </row>
        <row r="82">
          <cell r="B82">
            <v>0</v>
          </cell>
          <cell r="C82">
            <v>0</v>
          </cell>
          <cell r="D82">
            <v>0</v>
          </cell>
          <cell r="E82">
            <v>493.11400568181813</v>
          </cell>
          <cell r="F82">
            <v>0</v>
          </cell>
          <cell r="G82">
            <v>0</v>
          </cell>
          <cell r="H82">
            <v>0</v>
          </cell>
          <cell r="I82">
            <v>5013.4795454545456</v>
          </cell>
          <cell r="J82">
            <v>0</v>
          </cell>
        </row>
        <row r="86">
          <cell r="B86">
            <v>0</v>
          </cell>
          <cell r="C86">
            <v>439.72906249999994</v>
          </cell>
          <cell r="D86">
            <v>50.254232954545451</v>
          </cell>
          <cell r="F86">
            <v>2.5697159090909092</v>
          </cell>
          <cell r="H86">
            <v>0.54289772727272723</v>
          </cell>
          <cell r="J86">
            <v>1.8096590909090909E-2</v>
          </cell>
        </row>
        <row r="87">
          <cell r="B87">
            <v>0</v>
          </cell>
          <cell r="C87">
            <v>0</v>
          </cell>
          <cell r="D87">
            <v>0</v>
          </cell>
          <cell r="F87">
            <v>0</v>
          </cell>
          <cell r="H87">
            <v>0</v>
          </cell>
          <cell r="J87">
            <v>0</v>
          </cell>
        </row>
        <row r="88">
          <cell r="B88">
            <v>0</v>
          </cell>
          <cell r="C88">
            <v>0</v>
          </cell>
          <cell r="D88">
            <v>0</v>
          </cell>
          <cell r="F88">
            <v>0</v>
          </cell>
          <cell r="H88">
            <v>0</v>
          </cell>
          <cell r="J88">
            <v>0</v>
          </cell>
        </row>
        <row r="89">
          <cell r="B89">
            <v>0</v>
          </cell>
          <cell r="C89">
            <v>0</v>
          </cell>
          <cell r="D89">
            <v>0</v>
          </cell>
          <cell r="F89">
            <v>0</v>
          </cell>
          <cell r="H89">
            <v>0</v>
          </cell>
          <cell r="J89">
            <v>0</v>
          </cell>
        </row>
        <row r="90">
          <cell r="B90">
            <v>0</v>
          </cell>
          <cell r="C90">
            <v>0</v>
          </cell>
          <cell r="D90">
            <v>0</v>
          </cell>
          <cell r="F90">
            <v>0</v>
          </cell>
          <cell r="H90">
            <v>0</v>
          </cell>
          <cell r="J90">
            <v>0</v>
          </cell>
        </row>
        <row r="91">
          <cell r="B91">
            <v>0</v>
          </cell>
          <cell r="C91">
            <v>4960.9994318181816</v>
          </cell>
          <cell r="D91">
            <v>48.697926136363634</v>
          </cell>
          <cell r="F91">
            <v>3.2754829545454545</v>
          </cell>
          <cell r="H91">
            <v>0.50670454545454546</v>
          </cell>
          <cell r="J91">
            <v>0</v>
          </cell>
        </row>
        <row r="92">
          <cell r="B92">
            <v>0</v>
          </cell>
          <cell r="C92">
            <v>0</v>
          </cell>
          <cell r="D92">
            <v>0</v>
          </cell>
          <cell r="F92">
            <v>0</v>
          </cell>
          <cell r="H92">
            <v>0</v>
          </cell>
          <cell r="J92">
            <v>0</v>
          </cell>
        </row>
        <row r="93">
          <cell r="B93">
            <v>0</v>
          </cell>
          <cell r="C93">
            <v>0</v>
          </cell>
          <cell r="D93">
            <v>0</v>
          </cell>
          <cell r="F93">
            <v>0</v>
          </cell>
          <cell r="H93">
            <v>0</v>
          </cell>
          <cell r="J93">
            <v>0</v>
          </cell>
        </row>
        <row r="94">
          <cell r="B94">
            <v>0</v>
          </cell>
          <cell r="C94">
            <v>0</v>
          </cell>
          <cell r="D94">
            <v>0</v>
          </cell>
          <cell r="F94">
            <v>0</v>
          </cell>
          <cell r="H94">
            <v>0</v>
          </cell>
          <cell r="J94">
            <v>0</v>
          </cell>
        </row>
        <row r="99">
          <cell r="B99">
            <v>0</v>
          </cell>
          <cell r="C99">
            <v>9.138778409090909</v>
          </cell>
          <cell r="D99">
            <v>0.38002840909090907</v>
          </cell>
          <cell r="E99">
            <v>15.563068181818181</v>
          </cell>
          <cell r="F99">
            <v>496.64284090909086</v>
          </cell>
          <cell r="G99">
            <v>1220.4340909090909</v>
          </cell>
          <cell r="H99">
            <v>785.2110795454546</v>
          </cell>
          <cell r="I99">
            <v>1401.5990624999999</v>
          </cell>
          <cell r="J99">
            <v>994.1543181818181</v>
          </cell>
          <cell r="K99">
            <v>583.48838068181817</v>
          </cell>
        </row>
      </sheetData>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Erica.Peters@wisconsinpublicservice.com" TargetMode="External"/><Relationship Id="rId1" Type="http://schemas.openxmlformats.org/officeDocument/2006/relationships/hyperlink" Target="http://www.phmsa.dot.gov/pipeline/library/form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1B66-AD74-48A0-81E1-0AE340FEE0C9}">
  <dimension ref="A1:M69"/>
  <sheetViews>
    <sheetView tabSelected="1" zoomScaleNormal="100" workbookViewId="0">
      <selection sqref="A1:L1"/>
    </sheetView>
  </sheetViews>
  <sheetFormatPr defaultRowHeight="15" x14ac:dyDescent="0.25"/>
  <cols>
    <col min="1" max="1" width="22.5703125" customWidth="1"/>
    <col min="4" max="4" width="10" customWidth="1"/>
    <col min="5" max="5" width="10.7109375" bestFit="1" customWidth="1"/>
    <col min="6" max="8" width="10" customWidth="1"/>
    <col min="9" max="9" width="11.85546875" bestFit="1" customWidth="1"/>
    <col min="10" max="12" width="10" customWidth="1"/>
  </cols>
  <sheetData>
    <row r="1" spans="1:13" x14ac:dyDescent="0.25">
      <c r="A1" s="122" t="s">
        <v>262</v>
      </c>
      <c r="B1" s="122"/>
      <c r="C1" s="122"/>
      <c r="D1" s="122"/>
      <c r="E1" s="122"/>
      <c r="F1" s="122"/>
      <c r="G1" s="122"/>
      <c r="H1" s="122"/>
      <c r="I1" s="122"/>
      <c r="J1" s="122"/>
      <c r="K1" s="122"/>
      <c r="L1" s="122"/>
    </row>
    <row r="2" spans="1:13" x14ac:dyDescent="0.25">
      <c r="A2" s="122" t="s">
        <v>116</v>
      </c>
      <c r="B2" s="122"/>
      <c r="C2" s="122"/>
      <c r="D2" s="122"/>
      <c r="E2" s="122"/>
      <c r="F2" s="122"/>
      <c r="G2" s="122"/>
      <c r="H2" s="122"/>
      <c r="I2" s="122"/>
      <c r="J2" s="122"/>
      <c r="K2" s="122"/>
      <c r="L2" s="122"/>
    </row>
    <row r="3" spans="1:13" x14ac:dyDescent="0.25">
      <c r="A3" s="123"/>
      <c r="B3" s="123"/>
      <c r="C3" s="123"/>
      <c r="D3" s="123"/>
      <c r="E3" s="123"/>
      <c r="F3" s="123"/>
      <c r="G3" s="123"/>
      <c r="H3" s="123"/>
      <c r="I3" s="123"/>
      <c r="J3" s="123"/>
      <c r="K3" s="123"/>
      <c r="L3" s="123"/>
    </row>
    <row r="4" spans="1:13" x14ac:dyDescent="0.25">
      <c r="A4" s="124"/>
      <c r="B4" s="124"/>
      <c r="C4" s="124"/>
      <c r="D4" s="124"/>
      <c r="E4" s="124"/>
      <c r="F4" s="124"/>
      <c r="G4" s="124"/>
      <c r="H4" s="124"/>
      <c r="I4" s="124"/>
      <c r="J4" s="124"/>
      <c r="K4" s="124"/>
      <c r="L4" s="124"/>
    </row>
    <row r="5" spans="1:13" ht="15.75" x14ac:dyDescent="0.25">
      <c r="A5" s="53" t="s">
        <v>3</v>
      </c>
      <c r="B5" s="54"/>
      <c r="C5" s="54"/>
      <c r="D5" s="54"/>
      <c r="E5" s="54"/>
      <c r="F5" s="54"/>
      <c r="G5" s="54"/>
      <c r="H5" s="54"/>
      <c r="I5" s="54"/>
      <c r="J5" s="54"/>
      <c r="K5" s="54"/>
      <c r="L5" s="54"/>
      <c r="M5" s="55"/>
    </row>
    <row r="6" spans="1:13" ht="15.75" x14ac:dyDescent="0.25">
      <c r="A6" s="12" t="s">
        <v>4</v>
      </c>
      <c r="B6" s="13"/>
      <c r="C6" s="13"/>
      <c r="D6" s="13"/>
      <c r="E6" s="13"/>
      <c r="F6" s="13"/>
      <c r="G6" s="13"/>
      <c r="H6" s="13"/>
      <c r="I6" s="13"/>
      <c r="J6" s="13"/>
      <c r="K6" s="13"/>
      <c r="L6" s="56"/>
      <c r="M6" s="57"/>
    </row>
    <row r="7" spans="1:13" ht="15.75" x14ac:dyDescent="0.25">
      <c r="A7" s="3"/>
      <c r="B7" s="125" t="s">
        <v>5</v>
      </c>
      <c r="C7" s="125"/>
      <c r="D7" s="125"/>
      <c r="E7" s="125"/>
      <c r="F7" s="125" t="s">
        <v>6</v>
      </c>
      <c r="G7" s="125" t="s">
        <v>7</v>
      </c>
      <c r="H7" s="125" t="s">
        <v>8</v>
      </c>
      <c r="I7" s="126" t="s">
        <v>9</v>
      </c>
      <c r="J7" s="127" t="s">
        <v>10</v>
      </c>
      <c r="K7" s="128"/>
      <c r="L7" s="131" t="s">
        <v>117</v>
      </c>
      <c r="M7" s="120" t="s">
        <v>11</v>
      </c>
    </row>
    <row r="8" spans="1:13" ht="15.75" x14ac:dyDescent="0.25">
      <c r="A8" s="3"/>
      <c r="B8" s="121" t="s">
        <v>12</v>
      </c>
      <c r="C8" s="121"/>
      <c r="D8" s="121" t="s">
        <v>13</v>
      </c>
      <c r="E8" s="121"/>
      <c r="F8" s="121"/>
      <c r="G8" s="121"/>
      <c r="H8" s="121"/>
      <c r="I8" s="106"/>
      <c r="J8" s="127"/>
      <c r="K8" s="128"/>
      <c r="L8" s="132"/>
      <c r="M8" s="109"/>
    </row>
    <row r="9" spans="1:13" ht="15.75" x14ac:dyDescent="0.25">
      <c r="A9" s="3"/>
      <c r="B9" s="4" t="s">
        <v>106</v>
      </c>
      <c r="C9" s="4" t="s">
        <v>17</v>
      </c>
      <c r="D9" s="4" t="s">
        <v>16</v>
      </c>
      <c r="E9" s="4" t="s">
        <v>17</v>
      </c>
      <c r="F9" s="121"/>
      <c r="G9" s="121"/>
      <c r="H9" s="121"/>
      <c r="I9" s="106"/>
      <c r="J9" s="129"/>
      <c r="K9" s="130"/>
      <c r="L9" s="132"/>
      <c r="M9" s="109"/>
    </row>
    <row r="10" spans="1:13" ht="15.75" x14ac:dyDescent="0.25">
      <c r="A10" s="5" t="s">
        <v>18</v>
      </c>
      <c r="B10" s="75">
        <f>[1]All!C29</f>
        <v>0.1</v>
      </c>
      <c r="C10" s="76">
        <f>[1]All!E29</f>
        <v>1</v>
      </c>
      <c r="D10" s="76">
        <f>[1]All!G29</f>
        <v>0.3</v>
      </c>
      <c r="E10" s="76">
        <f>[1]All!J29</f>
        <v>10936.048999999999</v>
      </c>
      <c r="F10" s="75">
        <f>[1]All!W29</f>
        <v>0</v>
      </c>
      <c r="G10" s="75">
        <f>[1]All!Y29</f>
        <v>0</v>
      </c>
      <c r="H10" s="75">
        <f>[1]All!R29</f>
        <v>0</v>
      </c>
      <c r="I10" s="76">
        <f>[1]All!O29</f>
        <v>31621.097000000002</v>
      </c>
      <c r="J10" s="118">
        <f>[1]All!AB29</f>
        <v>1.1000000000000001</v>
      </c>
      <c r="K10" s="105"/>
      <c r="L10" s="77">
        <f>[1]All!AE29</f>
        <v>0</v>
      </c>
      <c r="M10" s="6">
        <f>SUM(B10:L10)</f>
        <v>42559.646000000001</v>
      </c>
    </row>
    <row r="11" spans="1:13" ht="15.75" x14ac:dyDescent="0.25">
      <c r="A11" s="5" t="s">
        <v>19</v>
      </c>
      <c r="B11" s="75">
        <f>[1]All!C30</f>
        <v>0</v>
      </c>
      <c r="C11" s="76">
        <f>[1]All!E30</f>
        <v>295</v>
      </c>
      <c r="D11" s="76">
        <f>[1]All!G30</f>
        <v>2</v>
      </c>
      <c r="E11" s="76">
        <f>[1]All!J30</f>
        <v>192722</v>
      </c>
      <c r="F11" s="75">
        <f>[1]All!W30</f>
        <v>0</v>
      </c>
      <c r="G11" s="75">
        <f>[1]All!Y30</f>
        <v>7167</v>
      </c>
      <c r="H11" s="75">
        <f>[1]All!R30</f>
        <v>0</v>
      </c>
      <c r="I11" s="76">
        <f>[1]All!O30</f>
        <v>1555623</v>
      </c>
      <c r="J11" s="118">
        <f>[1]All!AB30</f>
        <v>1622</v>
      </c>
      <c r="K11" s="105"/>
      <c r="L11" s="77">
        <f>[1]All!AE30</f>
        <v>0</v>
      </c>
      <c r="M11" s="6">
        <f>SUM(B11:L11)</f>
        <v>1757431</v>
      </c>
    </row>
    <row r="12" spans="1:13" ht="15.75" x14ac:dyDescent="0.25">
      <c r="A12" s="7"/>
      <c r="B12" s="8"/>
      <c r="C12" s="8"/>
      <c r="D12" s="8"/>
      <c r="E12" s="8"/>
      <c r="F12" s="8"/>
      <c r="G12" s="8"/>
      <c r="H12" s="8"/>
      <c r="I12" s="8"/>
      <c r="J12" s="8"/>
      <c r="K12" s="8"/>
      <c r="L12" s="9"/>
      <c r="M12" s="2"/>
    </row>
    <row r="13" spans="1:13" ht="15.75" x14ac:dyDescent="0.25">
      <c r="A13" s="84" t="s">
        <v>20</v>
      </c>
      <c r="B13" s="85"/>
      <c r="C13" s="85"/>
      <c r="D13" s="85"/>
      <c r="E13" s="85"/>
      <c r="F13" s="85"/>
      <c r="G13" s="85"/>
      <c r="H13" s="85"/>
      <c r="I13" s="85"/>
      <c r="J13" s="85"/>
      <c r="K13" s="85"/>
      <c r="L13" s="86"/>
      <c r="M13" s="2"/>
    </row>
    <row r="14" spans="1:13" ht="15.75" x14ac:dyDescent="0.25">
      <c r="A14" s="10" t="s">
        <v>21</v>
      </c>
      <c r="B14" s="4" t="s">
        <v>22</v>
      </c>
      <c r="C14" s="4" t="s">
        <v>23</v>
      </c>
      <c r="D14" s="106" t="s">
        <v>24</v>
      </c>
      <c r="E14" s="106"/>
      <c r="F14" s="106" t="s">
        <v>25</v>
      </c>
      <c r="G14" s="106"/>
      <c r="H14" s="106" t="s">
        <v>26</v>
      </c>
      <c r="I14" s="106"/>
      <c r="J14" s="107" t="s">
        <v>27</v>
      </c>
      <c r="K14" s="108"/>
      <c r="L14" s="6" t="s">
        <v>11</v>
      </c>
      <c r="M14" s="2"/>
    </row>
    <row r="15" spans="1:13" ht="15.75" x14ac:dyDescent="0.25">
      <c r="A15" s="5" t="s">
        <v>5</v>
      </c>
      <c r="B15" s="76">
        <f>[1]All!D33</f>
        <v>1.4</v>
      </c>
      <c r="C15" s="76">
        <f>[1]All!G33</f>
        <v>4334.9480000000003</v>
      </c>
      <c r="D15" s="119">
        <f>[1]All!L33</f>
        <v>3300.0509999999999</v>
      </c>
      <c r="E15" s="115"/>
      <c r="F15" s="119">
        <f>[1]All!T33</f>
        <v>2542.1790000000001</v>
      </c>
      <c r="G15" s="115"/>
      <c r="H15" s="119">
        <f>[1]All!X33</f>
        <v>556.55999999999995</v>
      </c>
      <c r="I15" s="115"/>
      <c r="J15" s="119">
        <f>[1]All!AC33</f>
        <v>206.95</v>
      </c>
      <c r="K15" s="115"/>
      <c r="L15" s="6">
        <f>SUM(B15:J15)</f>
        <v>10942.088</v>
      </c>
      <c r="M15" s="2"/>
    </row>
    <row r="16" spans="1:13" ht="15.75" x14ac:dyDescent="0.25">
      <c r="A16" s="5" t="s">
        <v>28</v>
      </c>
      <c r="B16" s="76">
        <f>[1]All!D34</f>
        <v>0</v>
      </c>
      <c r="C16" s="76">
        <f>[1]All!G34</f>
        <v>0</v>
      </c>
      <c r="D16" s="119">
        <f>[1]All!L34</f>
        <v>0</v>
      </c>
      <c r="E16" s="115"/>
      <c r="F16" s="119">
        <f>[1]All!T34</f>
        <v>0</v>
      </c>
      <c r="G16" s="115"/>
      <c r="H16" s="119">
        <f>[1]All!X34</f>
        <v>0</v>
      </c>
      <c r="I16" s="115"/>
      <c r="J16" s="119">
        <f>[1]All!AC34</f>
        <v>0</v>
      </c>
      <c r="K16" s="115"/>
      <c r="L16" s="6">
        <f t="shared" ref="L16:L24" si="0">SUM(B16:J16)</f>
        <v>0</v>
      </c>
      <c r="M16" s="2"/>
    </row>
    <row r="17" spans="1:13" ht="15.75" x14ac:dyDescent="0.25">
      <c r="A17" s="5" t="s">
        <v>7</v>
      </c>
      <c r="B17" s="76">
        <f>[1]All!D35</f>
        <v>0</v>
      </c>
      <c r="C17" s="76">
        <f>[1]All!G35</f>
        <v>0</v>
      </c>
      <c r="D17" s="119">
        <f>[1]All!L35</f>
        <v>0</v>
      </c>
      <c r="E17" s="115"/>
      <c r="F17" s="119">
        <f>[1]All!T35</f>
        <v>0</v>
      </c>
      <c r="G17" s="115"/>
      <c r="H17" s="119">
        <f>[1]All!X35</f>
        <v>0</v>
      </c>
      <c r="I17" s="115"/>
      <c r="J17" s="119">
        <f>[1]All!AC35</f>
        <v>0</v>
      </c>
      <c r="K17" s="115"/>
      <c r="L17" s="6">
        <f t="shared" si="0"/>
        <v>0</v>
      </c>
      <c r="M17" s="2"/>
    </row>
    <row r="18" spans="1:13" ht="15.75" x14ac:dyDescent="0.25">
      <c r="A18" s="5" t="s">
        <v>29</v>
      </c>
      <c r="B18" s="76">
        <f>[1]All!D36</f>
        <v>0</v>
      </c>
      <c r="C18" s="76">
        <f>[1]All!G36</f>
        <v>0</v>
      </c>
      <c r="D18" s="119">
        <f>[1]All!L36</f>
        <v>0</v>
      </c>
      <c r="E18" s="115"/>
      <c r="F18" s="119">
        <f>[1]All!T36</f>
        <v>0</v>
      </c>
      <c r="G18" s="115"/>
      <c r="H18" s="119">
        <f>[1]All!X36</f>
        <v>0</v>
      </c>
      <c r="I18" s="115"/>
      <c r="J18" s="119">
        <f>[1]All!AC36</f>
        <v>0</v>
      </c>
      <c r="K18" s="115"/>
      <c r="L18" s="6">
        <f t="shared" si="0"/>
        <v>0</v>
      </c>
      <c r="M18" s="2"/>
    </row>
    <row r="19" spans="1:13" ht="15.75" x14ac:dyDescent="0.25">
      <c r="A19" s="5" t="s">
        <v>30</v>
      </c>
      <c r="B19" s="76">
        <f>[1]All!D37</f>
        <v>0</v>
      </c>
      <c r="C19" s="76">
        <f>[1]All!G37</f>
        <v>0</v>
      </c>
      <c r="D19" s="119">
        <f>[1]All!L37</f>
        <v>0</v>
      </c>
      <c r="E19" s="115"/>
      <c r="F19" s="119">
        <f>[1]All!T37</f>
        <v>0</v>
      </c>
      <c r="G19" s="115"/>
      <c r="H19" s="119">
        <f>[1]All!X37</f>
        <v>0</v>
      </c>
      <c r="I19" s="115"/>
      <c r="J19" s="119">
        <f>[1]All!AC37</f>
        <v>0</v>
      </c>
      <c r="K19" s="115"/>
      <c r="L19" s="6">
        <f t="shared" si="0"/>
        <v>0</v>
      </c>
      <c r="M19" s="2"/>
    </row>
    <row r="20" spans="1:13" ht="15.75" x14ac:dyDescent="0.25">
      <c r="A20" s="5" t="s">
        <v>31</v>
      </c>
      <c r="B20" s="76">
        <f>[1]All!D38</f>
        <v>1</v>
      </c>
      <c r="C20" s="78">
        <f>[1]All!G38</f>
        <v>21611.206999999999</v>
      </c>
      <c r="D20" s="119">
        <f>[1]All!L38</f>
        <v>8021.6100000000006</v>
      </c>
      <c r="E20" s="115"/>
      <c r="F20" s="119">
        <f>[1]All!T38</f>
        <v>1985.518</v>
      </c>
      <c r="G20" s="115"/>
      <c r="H20" s="119">
        <f>[1]All!X38</f>
        <v>7.22</v>
      </c>
      <c r="I20" s="115"/>
      <c r="J20" s="119">
        <f>[1]All!AC38</f>
        <v>0</v>
      </c>
      <c r="K20" s="115"/>
      <c r="L20" s="6">
        <f t="shared" si="0"/>
        <v>31626.555</v>
      </c>
      <c r="M20" s="2"/>
    </row>
    <row r="21" spans="1:13" ht="15.75" x14ac:dyDescent="0.25">
      <c r="A21" s="5" t="s">
        <v>32</v>
      </c>
      <c r="B21" s="76">
        <f>[1]All!D39</f>
        <v>0</v>
      </c>
      <c r="C21" s="76">
        <f>[1]All!G39</f>
        <v>0</v>
      </c>
      <c r="D21" s="119">
        <f>[1]All!L39</f>
        <v>0</v>
      </c>
      <c r="E21" s="115"/>
      <c r="F21" s="119">
        <f>[1]All!T39</f>
        <v>0</v>
      </c>
      <c r="G21" s="115"/>
      <c r="H21" s="119">
        <f>[1]All!X39</f>
        <v>0</v>
      </c>
      <c r="I21" s="115"/>
      <c r="J21" s="119">
        <f>[1]All!AC39</f>
        <v>0</v>
      </c>
      <c r="K21" s="115"/>
      <c r="L21" s="6">
        <f t="shared" si="0"/>
        <v>0</v>
      </c>
      <c r="M21" s="2"/>
    </row>
    <row r="22" spans="1:13" ht="15.75" x14ac:dyDescent="0.25">
      <c r="A22" s="5" t="s">
        <v>98</v>
      </c>
      <c r="B22" s="76">
        <f>[1]All!D40</f>
        <v>0</v>
      </c>
      <c r="C22" s="76">
        <f>[1]All!G40</f>
        <v>0</v>
      </c>
      <c r="D22" s="119">
        <f>[1]All!L40</f>
        <v>0</v>
      </c>
      <c r="E22" s="115"/>
      <c r="F22" s="119">
        <f>[1]All!T40</f>
        <v>0</v>
      </c>
      <c r="G22" s="115"/>
      <c r="H22" s="119">
        <f>[1]All!X40</f>
        <v>0</v>
      </c>
      <c r="I22" s="115"/>
      <c r="J22" s="119">
        <f>[1]All!AC40</f>
        <v>0</v>
      </c>
      <c r="K22" s="115"/>
      <c r="L22" s="6">
        <f t="shared" si="0"/>
        <v>0</v>
      </c>
      <c r="M22" s="2"/>
    </row>
    <row r="23" spans="1:13" ht="15.75" x14ac:dyDescent="0.25">
      <c r="A23" s="5" t="s">
        <v>10</v>
      </c>
      <c r="B23" s="76">
        <f>[1]All!D41</f>
        <v>0.6</v>
      </c>
      <c r="C23" s="76">
        <f>[1]All!G41</f>
        <v>0.3</v>
      </c>
      <c r="D23" s="119">
        <f>[1]All!L41</f>
        <v>0.2</v>
      </c>
      <c r="E23" s="115"/>
      <c r="F23" s="119">
        <f>[1]All!T41</f>
        <v>0</v>
      </c>
      <c r="G23" s="115"/>
      <c r="H23" s="119">
        <f>[1]All!X41</f>
        <v>0</v>
      </c>
      <c r="I23" s="115"/>
      <c r="J23" s="119">
        <f>[1]All!AC41</f>
        <v>0</v>
      </c>
      <c r="K23" s="115"/>
      <c r="L23" s="6">
        <f t="shared" si="0"/>
        <v>1.0999999999999999</v>
      </c>
      <c r="M23" s="2"/>
    </row>
    <row r="24" spans="1:13" ht="15.75" x14ac:dyDescent="0.25">
      <c r="A24" s="5" t="s">
        <v>118</v>
      </c>
      <c r="B24" s="76">
        <f>[1]All!D42</f>
        <v>0</v>
      </c>
      <c r="C24" s="76">
        <f>[1]All!G42</f>
        <v>0</v>
      </c>
      <c r="D24" s="119">
        <f>[1]All!L42</f>
        <v>0</v>
      </c>
      <c r="E24" s="115"/>
      <c r="F24" s="119">
        <f>[1]All!T42</f>
        <v>0</v>
      </c>
      <c r="G24" s="115"/>
      <c r="H24" s="119">
        <f>[1]All!X42</f>
        <v>0</v>
      </c>
      <c r="I24" s="115"/>
      <c r="J24" s="119">
        <f>[1]All!AC42</f>
        <v>0</v>
      </c>
      <c r="K24" s="115"/>
      <c r="L24" s="6">
        <f t="shared" si="0"/>
        <v>0</v>
      </c>
      <c r="M24" s="2"/>
    </row>
    <row r="25" spans="1:13" ht="15.75" x14ac:dyDescent="0.25">
      <c r="A25" s="11" t="s">
        <v>11</v>
      </c>
      <c r="B25" s="6">
        <f>SUM(B15:B24)</f>
        <v>3</v>
      </c>
      <c r="C25" s="6">
        <f>SUM(C15:C24)</f>
        <v>25946.454999999998</v>
      </c>
      <c r="D25" s="109">
        <f>SUM(D15:D24)</f>
        <v>11321.861000000001</v>
      </c>
      <c r="E25" s="109">
        <f t="shared" ref="E25:I25" si="1">SUM(E15:E23)</f>
        <v>0</v>
      </c>
      <c r="F25" s="109">
        <f>SUM(F15:F24)</f>
        <v>4527.6970000000001</v>
      </c>
      <c r="G25" s="109">
        <f t="shared" si="1"/>
        <v>0</v>
      </c>
      <c r="H25" s="109">
        <f>SUM(H15:H24)</f>
        <v>563.78</v>
      </c>
      <c r="I25" s="109">
        <f t="shared" si="1"/>
        <v>0</v>
      </c>
      <c r="J25" s="110">
        <f>SUM(J15:J24)</f>
        <v>206.95</v>
      </c>
      <c r="K25" s="111"/>
      <c r="L25" s="6">
        <f>SUM(L15:L24)</f>
        <v>42569.742999999995</v>
      </c>
      <c r="M25" s="2"/>
    </row>
    <row r="26" spans="1:13" ht="15.75" x14ac:dyDescent="0.25">
      <c r="A26" s="7"/>
      <c r="B26" s="8"/>
      <c r="C26" s="8"/>
      <c r="D26" s="8"/>
      <c r="E26" s="8"/>
      <c r="F26" s="8"/>
      <c r="G26" s="8"/>
      <c r="H26" s="8"/>
      <c r="I26" s="8"/>
      <c r="J26" s="8"/>
      <c r="K26" s="8"/>
      <c r="L26" s="9"/>
      <c r="M26" s="2"/>
    </row>
    <row r="27" spans="1:13" ht="15.75" x14ac:dyDescent="0.25">
      <c r="A27" s="12" t="s">
        <v>33</v>
      </c>
      <c r="B27" s="13"/>
      <c r="C27" s="13"/>
      <c r="D27" s="13"/>
      <c r="E27" s="13"/>
      <c r="F27" s="13"/>
      <c r="G27" s="116" t="s">
        <v>34</v>
      </c>
      <c r="H27" s="117"/>
      <c r="I27" s="117"/>
      <c r="J27" s="118">
        <f>AVERAGE([2]Alliant:WPSC!J29)</f>
        <v>111.40181818181817</v>
      </c>
      <c r="K27" s="115">
        <f>SUM([3]Alliant:WPSC!K29)</f>
        <v>0</v>
      </c>
      <c r="L27" s="14"/>
      <c r="M27" s="2"/>
    </row>
    <row r="28" spans="1:13" ht="15.75" x14ac:dyDescent="0.25">
      <c r="A28" s="10" t="s">
        <v>21</v>
      </c>
      <c r="B28" s="4" t="s">
        <v>22</v>
      </c>
      <c r="C28" s="4" t="s">
        <v>35</v>
      </c>
      <c r="D28" s="106" t="s">
        <v>36</v>
      </c>
      <c r="E28" s="106"/>
      <c r="F28" s="106" t="s">
        <v>24</v>
      </c>
      <c r="G28" s="106"/>
      <c r="H28" s="106" t="s">
        <v>25</v>
      </c>
      <c r="I28" s="106"/>
      <c r="J28" s="107" t="s">
        <v>37</v>
      </c>
      <c r="K28" s="108"/>
      <c r="L28" s="6" t="s">
        <v>11</v>
      </c>
      <c r="M28" s="2"/>
    </row>
    <row r="29" spans="1:13" ht="15.75" x14ac:dyDescent="0.25">
      <c r="A29" s="5" t="s">
        <v>5</v>
      </c>
      <c r="B29" s="75">
        <f>[1]All!D47</f>
        <v>3</v>
      </c>
      <c r="C29" s="75">
        <f>[1]All!G47</f>
        <v>171896</v>
      </c>
      <c r="D29" s="104">
        <f>[1]All!L47</f>
        <v>19955</v>
      </c>
      <c r="E29" s="115"/>
      <c r="F29" s="104">
        <f>[1]All!T47</f>
        <v>948</v>
      </c>
      <c r="G29" s="115"/>
      <c r="H29" s="104">
        <f>[1]All!X47</f>
        <v>211</v>
      </c>
      <c r="I29" s="115"/>
      <c r="J29" s="104">
        <f>[1]All!AC47</f>
        <v>8</v>
      </c>
      <c r="K29" s="115"/>
      <c r="L29" s="6">
        <f>SUM(B29:J29)</f>
        <v>193021</v>
      </c>
      <c r="M29" s="2"/>
    </row>
    <row r="30" spans="1:13" ht="15.75" x14ac:dyDescent="0.25">
      <c r="A30" s="5" t="s">
        <v>28</v>
      </c>
      <c r="B30" s="75">
        <f>[1]All!D48</f>
        <v>0</v>
      </c>
      <c r="C30" s="75">
        <f>[1]All!G48</f>
        <v>0</v>
      </c>
      <c r="D30" s="104">
        <f>[1]All!L48</f>
        <v>0</v>
      </c>
      <c r="E30" s="115"/>
      <c r="F30" s="104">
        <f>[1]All!T48</f>
        <v>0</v>
      </c>
      <c r="G30" s="115"/>
      <c r="H30" s="104">
        <f>[1]All!X48</f>
        <v>0</v>
      </c>
      <c r="I30" s="115"/>
      <c r="J30" s="104">
        <f>[1]All!AC48</f>
        <v>0</v>
      </c>
      <c r="K30" s="115"/>
      <c r="L30" s="6">
        <f t="shared" ref="L30:L38" si="2">SUM(B30:J30)</f>
        <v>0</v>
      </c>
      <c r="M30" s="2"/>
    </row>
    <row r="31" spans="1:13" ht="15.75" x14ac:dyDescent="0.25">
      <c r="A31" s="5" t="s">
        <v>7</v>
      </c>
      <c r="B31" s="75">
        <f>[1]All!D49</f>
        <v>0</v>
      </c>
      <c r="C31" s="75">
        <f>[1]All!G49</f>
        <v>12</v>
      </c>
      <c r="D31" s="104">
        <f>[1]All!L49</f>
        <v>7155</v>
      </c>
      <c r="E31" s="115"/>
      <c r="F31" s="104">
        <f>[1]All!T49</f>
        <v>0</v>
      </c>
      <c r="G31" s="115"/>
      <c r="H31" s="104">
        <f>[1]All!X49</f>
        <v>0</v>
      </c>
      <c r="I31" s="115"/>
      <c r="J31" s="104">
        <f>[1]All!AC49</f>
        <v>0</v>
      </c>
      <c r="K31" s="115"/>
      <c r="L31" s="6">
        <f t="shared" si="2"/>
        <v>7167</v>
      </c>
      <c r="M31" s="2"/>
    </row>
    <row r="32" spans="1:13" ht="15.75" x14ac:dyDescent="0.25">
      <c r="A32" s="5" t="s">
        <v>29</v>
      </c>
      <c r="B32" s="75">
        <f>[1]All!D50</f>
        <v>0</v>
      </c>
      <c r="C32" s="75">
        <f>[1]All!G50</f>
        <v>0</v>
      </c>
      <c r="D32" s="104">
        <f>[1]All!L50</f>
        <v>0</v>
      </c>
      <c r="E32" s="115"/>
      <c r="F32" s="104">
        <f>[1]All!T50</f>
        <v>0</v>
      </c>
      <c r="G32" s="115"/>
      <c r="H32" s="104">
        <f>[1]All!X50</f>
        <v>0</v>
      </c>
      <c r="I32" s="115"/>
      <c r="J32" s="104">
        <f>[1]All!AC50</f>
        <v>0</v>
      </c>
      <c r="K32" s="115"/>
      <c r="L32" s="6">
        <f t="shared" si="2"/>
        <v>0</v>
      </c>
      <c r="M32" s="2"/>
    </row>
    <row r="33" spans="1:13" ht="15.75" x14ac:dyDescent="0.25">
      <c r="A33" s="5" t="s">
        <v>30</v>
      </c>
      <c r="B33" s="75">
        <f>[1]All!D51</f>
        <v>0</v>
      </c>
      <c r="C33" s="75">
        <f>[1]All!G51</f>
        <v>8</v>
      </c>
      <c r="D33" s="104">
        <f>[1]All!L51</f>
        <v>9065</v>
      </c>
      <c r="E33" s="115"/>
      <c r="F33" s="104">
        <f>[1]All!T51</f>
        <v>0</v>
      </c>
      <c r="G33" s="115"/>
      <c r="H33" s="104">
        <f>[1]All!X51</f>
        <v>0</v>
      </c>
      <c r="I33" s="115"/>
      <c r="J33" s="104">
        <f>[1]All!AC51</f>
        <v>0</v>
      </c>
      <c r="K33" s="115"/>
      <c r="L33" s="6">
        <f t="shared" si="2"/>
        <v>9073</v>
      </c>
      <c r="M33" s="2"/>
    </row>
    <row r="34" spans="1:13" ht="15.75" x14ac:dyDescent="0.25">
      <c r="A34" s="5" t="s">
        <v>31</v>
      </c>
      <c r="B34" s="75">
        <f>[1]All!D52</f>
        <v>54</v>
      </c>
      <c r="C34" s="75">
        <f>[1]All!G52</f>
        <v>1523803</v>
      </c>
      <c r="D34" s="104">
        <f>[1]All!L52</f>
        <v>20988</v>
      </c>
      <c r="E34" s="115"/>
      <c r="F34" s="104">
        <f>[1]All!T52</f>
        <v>1563</v>
      </c>
      <c r="G34" s="115"/>
      <c r="H34" s="104">
        <f>[1]All!X52</f>
        <v>143</v>
      </c>
      <c r="I34" s="115"/>
      <c r="J34" s="104">
        <f>[1]All!AC52</f>
        <v>0</v>
      </c>
      <c r="K34" s="115"/>
      <c r="L34" s="6">
        <f t="shared" si="2"/>
        <v>1546551</v>
      </c>
      <c r="M34" s="2"/>
    </row>
    <row r="35" spans="1:13" ht="15.75" x14ac:dyDescent="0.25">
      <c r="A35" s="5" t="s">
        <v>32</v>
      </c>
      <c r="B35" s="75">
        <f>[1]All!D53</f>
        <v>0</v>
      </c>
      <c r="C35" s="75">
        <f>[1]All!G53</f>
        <v>0</v>
      </c>
      <c r="D35" s="104">
        <f>[1]All!L53</f>
        <v>0</v>
      </c>
      <c r="E35" s="115"/>
      <c r="F35" s="104">
        <f>[1]All!T53</f>
        <v>0</v>
      </c>
      <c r="G35" s="115"/>
      <c r="H35" s="104">
        <f>[1]All!X53</f>
        <v>0</v>
      </c>
      <c r="I35" s="115"/>
      <c r="J35" s="104">
        <f>[1]All!AC53</f>
        <v>0</v>
      </c>
      <c r="K35" s="115"/>
      <c r="L35" s="6">
        <f t="shared" si="2"/>
        <v>0</v>
      </c>
      <c r="M35" s="2"/>
    </row>
    <row r="36" spans="1:13" ht="15.75" x14ac:dyDescent="0.25">
      <c r="A36" s="5" t="s">
        <v>98</v>
      </c>
      <c r="B36" s="75">
        <f>[1]All!D54</f>
        <v>0</v>
      </c>
      <c r="C36" s="75">
        <f>[1]All!G54</f>
        <v>0</v>
      </c>
      <c r="D36" s="104">
        <f>[1]All!L54</f>
        <v>0</v>
      </c>
      <c r="E36" s="115"/>
      <c r="F36" s="104">
        <f>[1]All!T54</f>
        <v>0</v>
      </c>
      <c r="G36" s="115"/>
      <c r="H36" s="104">
        <f>[1]All!X54</f>
        <v>0</v>
      </c>
      <c r="I36" s="115"/>
      <c r="J36" s="104">
        <f>[1]All!AC54</f>
        <v>0</v>
      </c>
      <c r="K36" s="115"/>
      <c r="L36" s="6">
        <f t="shared" si="2"/>
        <v>0</v>
      </c>
      <c r="M36" s="2"/>
    </row>
    <row r="37" spans="1:13" ht="15.75" x14ac:dyDescent="0.25">
      <c r="A37" s="5" t="s">
        <v>10</v>
      </c>
      <c r="B37" s="75">
        <f>[1]All!D55</f>
        <v>263</v>
      </c>
      <c r="C37" s="75">
        <f>[1]All!G55</f>
        <v>1313</v>
      </c>
      <c r="D37" s="104">
        <f>[1]All!L55</f>
        <v>45</v>
      </c>
      <c r="E37" s="115"/>
      <c r="F37" s="104">
        <f>[1]All!T55</f>
        <v>1</v>
      </c>
      <c r="G37" s="115"/>
      <c r="H37" s="104">
        <f>[1]All!X55</f>
        <v>0</v>
      </c>
      <c r="I37" s="115"/>
      <c r="J37" s="104">
        <f>[1]All!AC55</f>
        <v>0</v>
      </c>
      <c r="K37" s="115"/>
      <c r="L37" s="6">
        <f t="shared" si="2"/>
        <v>1622</v>
      </c>
      <c r="M37" s="2"/>
    </row>
    <row r="38" spans="1:13" ht="15.75" x14ac:dyDescent="0.25">
      <c r="A38" s="5" t="s">
        <v>118</v>
      </c>
      <c r="B38" s="75">
        <f>[1]All!D56</f>
        <v>0</v>
      </c>
      <c r="C38" s="75">
        <f>[1]All!G56</f>
        <v>0</v>
      </c>
      <c r="D38" s="104">
        <f>[1]All!L56</f>
        <v>0</v>
      </c>
      <c r="E38" s="115"/>
      <c r="F38" s="104">
        <f>[1]All!T56</f>
        <v>0</v>
      </c>
      <c r="G38" s="115"/>
      <c r="H38" s="104">
        <f>[1]All!X56</f>
        <v>0</v>
      </c>
      <c r="I38" s="115"/>
      <c r="J38" s="104">
        <f>[1]All!AC56</f>
        <v>0</v>
      </c>
      <c r="K38" s="115"/>
      <c r="L38" s="6">
        <f t="shared" si="2"/>
        <v>0</v>
      </c>
      <c r="M38" s="2"/>
    </row>
    <row r="39" spans="1:13" ht="15.75" x14ac:dyDescent="0.25">
      <c r="A39" s="11" t="s">
        <v>11</v>
      </c>
      <c r="B39" s="6">
        <f>SUM(B29:B38)</f>
        <v>320</v>
      </c>
      <c r="C39" s="6">
        <f>SUM(C29:C38)</f>
        <v>1697032</v>
      </c>
      <c r="D39" s="109">
        <f>SUM(D29:D38)</f>
        <v>57208</v>
      </c>
      <c r="E39" s="109">
        <f t="shared" ref="E39:I39" si="3">SUM(E29:E37)</f>
        <v>0</v>
      </c>
      <c r="F39" s="109">
        <f>SUM(F29:F38)</f>
        <v>2512</v>
      </c>
      <c r="G39" s="109">
        <f t="shared" si="3"/>
        <v>0</v>
      </c>
      <c r="H39" s="109">
        <f>SUM(H29:H38)</f>
        <v>354</v>
      </c>
      <c r="I39" s="109">
        <f t="shared" si="3"/>
        <v>0</v>
      </c>
      <c r="J39" s="110">
        <f>SUM(J29:J38)</f>
        <v>8</v>
      </c>
      <c r="K39" s="111"/>
      <c r="L39" s="6">
        <f>SUM(L29:L38)</f>
        <v>1757434</v>
      </c>
      <c r="M39" s="2"/>
    </row>
    <row r="40" spans="1:13" ht="15.75" x14ac:dyDescent="0.25">
      <c r="A40" s="7"/>
      <c r="B40" s="8"/>
      <c r="C40" s="8"/>
      <c r="D40" s="8"/>
      <c r="E40" s="8"/>
      <c r="F40" s="8"/>
      <c r="G40" s="8"/>
      <c r="H40" s="8"/>
      <c r="I40" s="8"/>
      <c r="J40" s="8"/>
      <c r="K40" s="8"/>
      <c r="L40" s="9"/>
      <c r="M40" s="2"/>
    </row>
    <row r="41" spans="1:13" ht="15.75" x14ac:dyDescent="0.25">
      <c r="A41" s="84" t="s">
        <v>38</v>
      </c>
      <c r="B41" s="85"/>
      <c r="C41" s="85"/>
      <c r="D41" s="85"/>
      <c r="E41" s="85"/>
      <c r="F41" s="85"/>
      <c r="G41" s="85"/>
      <c r="H41" s="85"/>
      <c r="I41" s="85"/>
      <c r="J41" s="85"/>
      <c r="K41" s="85"/>
      <c r="L41" s="86"/>
      <c r="M41" s="2"/>
    </row>
    <row r="42" spans="1:13" ht="15.75" x14ac:dyDescent="0.25">
      <c r="A42" s="3"/>
      <c r="B42" s="15" t="s">
        <v>22</v>
      </c>
      <c r="C42" s="15" t="s">
        <v>39</v>
      </c>
      <c r="D42" s="15" t="s">
        <v>40</v>
      </c>
      <c r="E42" s="15" t="s">
        <v>41</v>
      </c>
      <c r="F42" s="15" t="s">
        <v>42</v>
      </c>
      <c r="G42" s="15" t="s">
        <v>43</v>
      </c>
      <c r="H42" s="15" t="s">
        <v>44</v>
      </c>
      <c r="I42" s="15" t="s">
        <v>45</v>
      </c>
      <c r="J42" s="15" t="s">
        <v>46</v>
      </c>
      <c r="K42" s="15" t="s">
        <v>47</v>
      </c>
      <c r="L42" s="10" t="s">
        <v>112</v>
      </c>
      <c r="M42" s="60"/>
    </row>
    <row r="43" spans="1:13" ht="15.75" x14ac:dyDescent="0.25">
      <c r="A43" s="5" t="s">
        <v>18</v>
      </c>
      <c r="B43" s="78">
        <f>[1]All!C61</f>
        <v>140.49</v>
      </c>
      <c r="C43" s="78">
        <f>[1]All!E61</f>
        <v>0.8</v>
      </c>
      <c r="D43" s="78">
        <f>[1]All!F61</f>
        <v>11.629999999999999</v>
      </c>
      <c r="E43" s="78">
        <f>[1]All!I61</f>
        <v>1015.71</v>
      </c>
      <c r="F43" s="78">
        <f>[1]All!M61</f>
        <v>6178.25</v>
      </c>
      <c r="G43" s="78">
        <f>[1]All!Q61</f>
        <v>4150.8999999999996</v>
      </c>
      <c r="H43" s="78">
        <f>[1]All!U61</f>
        <v>3808.9</v>
      </c>
      <c r="I43" s="78">
        <f>[1]All!X61</f>
        <v>10957.27</v>
      </c>
      <c r="J43" s="78">
        <f>[1]All!Z61</f>
        <v>6396.3</v>
      </c>
      <c r="K43" s="78">
        <f>[1]All!AD61</f>
        <v>6552.57</v>
      </c>
      <c r="L43" s="78">
        <f>[1]All!AH61</f>
        <v>3350.047</v>
      </c>
      <c r="M43" s="60"/>
    </row>
    <row r="44" spans="1:13" ht="15.75" x14ac:dyDescent="0.25">
      <c r="A44" s="5" t="s">
        <v>19</v>
      </c>
      <c r="B44" s="78">
        <f>[1]All!C62</f>
        <v>10951</v>
      </c>
      <c r="C44" s="78">
        <f>[1]All!E62</f>
        <v>506</v>
      </c>
      <c r="D44" s="78">
        <f>[1]All!F62</f>
        <v>757</v>
      </c>
      <c r="E44" s="78">
        <f>[1]All!I62</f>
        <v>27665</v>
      </c>
      <c r="F44" s="78">
        <f>[1]All!M62</f>
        <v>146923</v>
      </c>
      <c r="G44" s="78">
        <f>[1]All!Q62</f>
        <v>238236</v>
      </c>
      <c r="H44" s="78">
        <f>[1]All!U62</f>
        <v>233750</v>
      </c>
      <c r="I44" s="78">
        <f>[1]All!X62</f>
        <v>343002</v>
      </c>
      <c r="J44" s="78">
        <f>[1]All!Z62</f>
        <v>274450</v>
      </c>
      <c r="K44" s="78">
        <f>[1]All!AD62</f>
        <v>317831</v>
      </c>
      <c r="L44" s="78">
        <f>[1]All!AH62</f>
        <v>163356</v>
      </c>
      <c r="M44" s="9"/>
    </row>
    <row r="45" spans="1:13" ht="15.75" x14ac:dyDescent="0.25">
      <c r="A45" s="7"/>
      <c r="B45" s="8"/>
      <c r="C45" s="8"/>
      <c r="D45" s="8"/>
      <c r="E45" s="8"/>
      <c r="F45" s="8"/>
      <c r="G45" s="8"/>
      <c r="H45" s="8"/>
      <c r="I45" s="8"/>
      <c r="J45" s="8"/>
      <c r="K45" s="8"/>
      <c r="L45" s="8"/>
      <c r="M45" s="2"/>
    </row>
    <row r="46" spans="1:13" ht="15.75" x14ac:dyDescent="0.25">
      <c r="A46" s="112" t="s">
        <v>48</v>
      </c>
      <c r="B46" s="113"/>
      <c r="C46" s="113"/>
      <c r="D46" s="113"/>
      <c r="E46" s="113"/>
      <c r="F46" s="113"/>
      <c r="G46" s="113"/>
      <c r="H46" s="113"/>
      <c r="I46" s="113"/>
      <c r="J46" s="113"/>
      <c r="K46" s="113"/>
      <c r="L46" s="114"/>
      <c r="M46" s="2"/>
    </row>
    <row r="47" spans="1:13" ht="15.75" x14ac:dyDescent="0.25">
      <c r="A47" s="106" t="s">
        <v>49</v>
      </c>
      <c r="B47" s="106"/>
      <c r="C47" s="106"/>
      <c r="D47" s="106"/>
      <c r="E47" s="106" t="s">
        <v>50</v>
      </c>
      <c r="F47" s="106"/>
      <c r="G47" s="106"/>
      <c r="H47" s="106"/>
      <c r="I47" s="106" t="s">
        <v>51</v>
      </c>
      <c r="J47" s="106"/>
      <c r="K47" s="106"/>
      <c r="L47" s="106"/>
      <c r="M47" s="2"/>
    </row>
    <row r="48" spans="1:13" ht="15.75" x14ac:dyDescent="0.25">
      <c r="A48" s="106"/>
      <c r="B48" s="106"/>
      <c r="C48" s="106"/>
      <c r="D48" s="106"/>
      <c r="E48" s="107" t="s">
        <v>11</v>
      </c>
      <c r="F48" s="108"/>
      <c r="G48" s="107" t="s">
        <v>52</v>
      </c>
      <c r="H48" s="108"/>
      <c r="I48" s="107" t="s">
        <v>11</v>
      </c>
      <c r="J48" s="108"/>
      <c r="K48" s="107" t="s">
        <v>52</v>
      </c>
      <c r="L48" s="108"/>
      <c r="M48" s="2"/>
    </row>
    <row r="49" spans="1:13" ht="15.75" x14ac:dyDescent="0.25">
      <c r="A49" s="101" t="s">
        <v>53</v>
      </c>
      <c r="B49" s="102"/>
      <c r="C49" s="102"/>
      <c r="D49" s="103"/>
      <c r="E49" s="104">
        <f>[1]All!H67</f>
        <v>22</v>
      </c>
      <c r="F49" s="105"/>
      <c r="G49" s="104">
        <f>[1]All!P67</f>
        <v>5</v>
      </c>
      <c r="H49" s="105"/>
      <c r="I49" s="104">
        <f>[1]All!X67</f>
        <v>98</v>
      </c>
      <c r="J49" s="105"/>
      <c r="K49" s="104">
        <f>[1]All!AF67</f>
        <v>50</v>
      </c>
      <c r="L49" s="105"/>
      <c r="M49" s="2"/>
    </row>
    <row r="50" spans="1:13" ht="15.75" x14ac:dyDescent="0.25">
      <c r="A50" s="101" t="s">
        <v>54</v>
      </c>
      <c r="B50" s="102"/>
      <c r="C50" s="102"/>
      <c r="D50" s="103"/>
      <c r="E50" s="104">
        <f>[1]All!H68</f>
        <v>18</v>
      </c>
      <c r="F50" s="105"/>
      <c r="G50" s="104">
        <f>[1]All!P68</f>
        <v>11</v>
      </c>
      <c r="H50" s="105"/>
      <c r="I50" s="104">
        <f>[1]All!X68</f>
        <v>154</v>
      </c>
      <c r="J50" s="105"/>
      <c r="K50" s="104">
        <f>[1]All!AF68</f>
        <v>107</v>
      </c>
      <c r="L50" s="105"/>
      <c r="M50" s="2"/>
    </row>
    <row r="51" spans="1:13" ht="15.75" x14ac:dyDescent="0.25">
      <c r="A51" s="101" t="s">
        <v>55</v>
      </c>
      <c r="B51" s="102"/>
      <c r="C51" s="102"/>
      <c r="D51" s="103"/>
      <c r="E51" s="104">
        <f>[1]All!H69</f>
        <v>230</v>
      </c>
      <c r="F51" s="105"/>
      <c r="G51" s="104">
        <f>[1]All!P69</f>
        <v>210</v>
      </c>
      <c r="H51" s="105"/>
      <c r="I51" s="104">
        <f>[1]All!X69</f>
        <v>1122</v>
      </c>
      <c r="J51" s="105"/>
      <c r="K51" s="104">
        <f>[1]All!AF69</f>
        <v>1044</v>
      </c>
      <c r="L51" s="105"/>
      <c r="M51" s="2"/>
    </row>
    <row r="52" spans="1:13" ht="15.75" x14ac:dyDescent="0.25">
      <c r="A52" s="101" t="s">
        <v>56</v>
      </c>
      <c r="B52" s="102"/>
      <c r="C52" s="102"/>
      <c r="D52" s="103"/>
      <c r="E52" s="104">
        <f>[1]All!H70</f>
        <v>9</v>
      </c>
      <c r="F52" s="105"/>
      <c r="G52" s="104">
        <f>[1]All!P70</f>
        <v>7</v>
      </c>
      <c r="H52" s="105"/>
      <c r="I52" s="104">
        <f>[1]All!X70</f>
        <v>265</v>
      </c>
      <c r="J52" s="105"/>
      <c r="K52" s="104">
        <f>[1]All!AF70</f>
        <v>204</v>
      </c>
      <c r="L52" s="105"/>
      <c r="M52" s="2"/>
    </row>
    <row r="53" spans="1:13" ht="15.75" x14ac:dyDescent="0.25">
      <c r="A53" s="101" t="s">
        <v>119</v>
      </c>
      <c r="B53" s="102"/>
      <c r="C53" s="102"/>
      <c r="D53" s="103"/>
      <c r="E53" s="104">
        <f>[1]All!H71</f>
        <v>33</v>
      </c>
      <c r="F53" s="105"/>
      <c r="G53" s="104">
        <f>[1]All!P71</f>
        <v>6</v>
      </c>
      <c r="H53" s="105"/>
      <c r="I53" s="104">
        <f>[1]All!X71</f>
        <v>224</v>
      </c>
      <c r="J53" s="105"/>
      <c r="K53" s="104">
        <f>[1]All!AF71</f>
        <v>109</v>
      </c>
      <c r="L53" s="105"/>
      <c r="M53" s="2"/>
    </row>
    <row r="54" spans="1:13" ht="15.75" x14ac:dyDescent="0.25">
      <c r="A54" s="101" t="s">
        <v>58</v>
      </c>
      <c r="B54" s="102"/>
      <c r="C54" s="102"/>
      <c r="D54" s="103"/>
      <c r="E54" s="104">
        <f>[1]All!H73</f>
        <v>101</v>
      </c>
      <c r="F54" s="105"/>
      <c r="G54" s="104">
        <f>[1]All!P73</f>
        <v>11</v>
      </c>
      <c r="H54" s="105"/>
      <c r="I54" s="104">
        <f>[1]All!X73</f>
        <v>4615</v>
      </c>
      <c r="J54" s="105"/>
      <c r="K54" s="104">
        <f>[1]All!AF73</f>
        <v>479</v>
      </c>
      <c r="L54" s="105"/>
      <c r="M54" s="2"/>
    </row>
    <row r="55" spans="1:13" ht="15.75" x14ac:dyDescent="0.25">
      <c r="A55" s="101" t="s">
        <v>59</v>
      </c>
      <c r="B55" s="102"/>
      <c r="C55" s="102"/>
      <c r="D55" s="103"/>
      <c r="E55" s="104">
        <f>[1]All!H74</f>
        <v>9</v>
      </c>
      <c r="F55" s="105"/>
      <c r="G55" s="104">
        <f>[1]All!P74</f>
        <v>3</v>
      </c>
      <c r="H55" s="105"/>
      <c r="I55" s="104">
        <f>[1]All!X74</f>
        <v>67</v>
      </c>
      <c r="J55" s="105"/>
      <c r="K55" s="104">
        <f>[1]All!AF74</f>
        <v>12</v>
      </c>
      <c r="L55" s="105"/>
      <c r="M55" s="2"/>
    </row>
    <row r="56" spans="1:13" ht="18" customHeight="1" x14ac:dyDescent="0.25">
      <c r="A56" s="101" t="s">
        <v>10</v>
      </c>
      <c r="B56" s="102"/>
      <c r="C56" s="102"/>
      <c r="D56" s="103"/>
      <c r="E56" s="104">
        <f>[1]All!H75</f>
        <v>8</v>
      </c>
      <c r="F56" s="105"/>
      <c r="G56" s="104">
        <f>[1]All!P75</f>
        <v>2</v>
      </c>
      <c r="H56" s="105"/>
      <c r="I56" s="104">
        <f>[1]All!X75</f>
        <v>115</v>
      </c>
      <c r="J56" s="105"/>
      <c r="K56" s="104">
        <f>[1]All!AF75</f>
        <v>73</v>
      </c>
      <c r="L56" s="105"/>
      <c r="M56" s="2"/>
    </row>
    <row r="57" spans="1:13" ht="15.75" x14ac:dyDescent="0.25">
      <c r="A57" s="97" t="s">
        <v>60</v>
      </c>
      <c r="B57" s="97"/>
      <c r="C57" s="97"/>
      <c r="D57" s="97"/>
      <c r="E57" s="97"/>
      <c r="F57" s="97"/>
      <c r="G57" s="98">
        <v>2666</v>
      </c>
      <c r="H57" s="99"/>
      <c r="I57" s="99"/>
      <c r="J57" s="99"/>
      <c r="K57" s="99"/>
      <c r="L57" s="100"/>
      <c r="M57" s="2"/>
    </row>
    <row r="58" spans="1:13" ht="15.75" x14ac:dyDescent="0.25">
      <c r="A58" s="85" t="s">
        <v>114</v>
      </c>
      <c r="B58" s="85"/>
      <c r="C58" s="85"/>
      <c r="D58" s="85"/>
      <c r="E58" s="85"/>
      <c r="F58" s="86"/>
      <c r="G58" s="99">
        <v>122</v>
      </c>
      <c r="H58" s="99"/>
      <c r="I58" s="99"/>
      <c r="J58" s="99"/>
      <c r="K58" s="99"/>
      <c r="L58" s="100"/>
      <c r="M58" s="2"/>
    </row>
    <row r="59" spans="1:13" ht="15.75" x14ac:dyDescent="0.25">
      <c r="A59" s="79" t="s">
        <v>61</v>
      </c>
      <c r="B59" s="79"/>
      <c r="C59" s="79"/>
      <c r="D59" s="79"/>
      <c r="E59" s="79" t="s">
        <v>62</v>
      </c>
      <c r="F59" s="79"/>
      <c r="G59" s="79"/>
      <c r="H59" s="79"/>
      <c r="I59" s="79"/>
      <c r="J59" s="79"/>
      <c r="K59" s="79"/>
      <c r="L59" s="79"/>
      <c r="M59" s="2"/>
    </row>
    <row r="60" spans="1:13" ht="15.75" x14ac:dyDescent="0.25">
      <c r="A60" s="84" t="s">
        <v>99</v>
      </c>
      <c r="B60" s="85"/>
      <c r="C60" s="86"/>
      <c r="D60" s="75">
        <v>1453</v>
      </c>
      <c r="E60" s="87" t="s">
        <v>64</v>
      </c>
      <c r="F60" s="88"/>
      <c r="G60" s="88"/>
      <c r="H60" s="88"/>
      <c r="I60" s="88"/>
      <c r="J60" s="88"/>
      <c r="K60" s="89"/>
      <c r="L60" s="64"/>
      <c r="M60" s="2"/>
    </row>
    <row r="61" spans="1:13" ht="15.75" x14ac:dyDescent="0.25">
      <c r="A61" s="46" t="s">
        <v>100</v>
      </c>
      <c r="B61" s="47"/>
      <c r="C61" s="48"/>
      <c r="D61" s="75">
        <f>[1]All!N79</f>
        <v>390</v>
      </c>
      <c r="E61" s="90" t="s">
        <v>66</v>
      </c>
      <c r="F61" s="90"/>
      <c r="G61" s="90"/>
      <c r="H61" s="90"/>
      <c r="I61" s="90"/>
      <c r="J61" s="90"/>
      <c r="K61" s="90"/>
      <c r="L61" s="64"/>
      <c r="M61" s="2"/>
    </row>
    <row r="62" spans="1:13" ht="15.75" x14ac:dyDescent="0.25">
      <c r="A62" s="46" t="s">
        <v>101</v>
      </c>
      <c r="B62" s="47"/>
      <c r="C62" s="48"/>
      <c r="D62" s="75">
        <f>[1]All!AK79</f>
        <v>314</v>
      </c>
      <c r="E62" s="91" t="s">
        <v>107</v>
      </c>
      <c r="F62" s="91"/>
      <c r="G62" s="91"/>
      <c r="H62" s="91"/>
      <c r="I62" s="91"/>
      <c r="J62" s="91"/>
      <c r="K62" s="91"/>
      <c r="L62" s="92"/>
      <c r="M62" s="2"/>
    </row>
    <row r="63" spans="1:13" ht="15.75" x14ac:dyDescent="0.25">
      <c r="A63" s="46" t="s">
        <v>102</v>
      </c>
      <c r="B63" s="47"/>
      <c r="C63" s="48"/>
      <c r="D63" s="75">
        <f>[1]All!N86</f>
        <v>729</v>
      </c>
      <c r="E63" s="91"/>
      <c r="F63" s="91"/>
      <c r="G63" s="91"/>
      <c r="H63" s="91"/>
      <c r="I63" s="91"/>
      <c r="J63" s="91"/>
      <c r="K63" s="91"/>
      <c r="L63" s="93"/>
      <c r="M63" s="2"/>
    </row>
    <row r="64" spans="1:13" ht="15.75" x14ac:dyDescent="0.25">
      <c r="A64" s="46" t="s">
        <v>103</v>
      </c>
      <c r="B64" s="47"/>
      <c r="C64" s="48"/>
      <c r="D64" s="75">
        <f>[1]All!N94</f>
        <v>11</v>
      </c>
      <c r="E64" s="91" t="s">
        <v>108</v>
      </c>
      <c r="F64" s="91"/>
      <c r="G64" s="91"/>
      <c r="H64" s="91"/>
      <c r="I64" s="91"/>
      <c r="J64" s="91"/>
      <c r="K64" s="91"/>
      <c r="L64" s="92"/>
      <c r="M64" s="2"/>
    </row>
    <row r="65" spans="1:13" ht="15.75" x14ac:dyDescent="0.25">
      <c r="A65" s="94" t="s">
        <v>65</v>
      </c>
      <c r="B65" s="95"/>
      <c r="C65" s="96"/>
      <c r="D65" s="75">
        <f>[1]All!AK98</f>
        <v>907060</v>
      </c>
      <c r="E65" s="91"/>
      <c r="F65" s="91"/>
      <c r="G65" s="91"/>
      <c r="H65" s="91"/>
      <c r="I65" s="91"/>
      <c r="J65" s="91"/>
      <c r="K65" s="91"/>
      <c r="L65" s="93"/>
      <c r="M65" s="2"/>
    </row>
    <row r="66" spans="1:13" ht="15.75" x14ac:dyDescent="0.25">
      <c r="A66" s="7"/>
      <c r="B66" s="8"/>
      <c r="C66" s="8"/>
      <c r="D66" s="8"/>
      <c r="E66" s="8"/>
      <c r="F66" s="8"/>
      <c r="G66" s="8"/>
      <c r="H66" s="8"/>
      <c r="I66" s="8"/>
      <c r="J66" s="8"/>
      <c r="K66" s="8"/>
      <c r="L66" s="9"/>
      <c r="M66" s="2"/>
    </row>
    <row r="67" spans="1:13" ht="15.75" x14ac:dyDescent="0.25">
      <c r="A67" s="79" t="s">
        <v>67</v>
      </c>
      <c r="B67" s="79"/>
      <c r="C67" s="79"/>
      <c r="D67" s="79"/>
      <c r="E67" s="79" t="s">
        <v>68</v>
      </c>
      <c r="F67" s="79"/>
      <c r="G67" s="79"/>
      <c r="H67" s="79"/>
      <c r="I67" s="79"/>
      <c r="J67" s="79"/>
      <c r="K67" s="79"/>
      <c r="L67" s="79"/>
      <c r="M67" s="2"/>
    </row>
    <row r="68" spans="1:13" ht="15.75" x14ac:dyDescent="0.25">
      <c r="A68" s="80" t="s">
        <v>69</v>
      </c>
      <c r="B68" s="80"/>
      <c r="C68" s="80"/>
      <c r="D68" s="81">
        <v>2</v>
      </c>
      <c r="E68" s="80" t="s">
        <v>70</v>
      </c>
      <c r="F68" s="80"/>
      <c r="G68" s="80"/>
      <c r="H68" s="80"/>
      <c r="I68" s="80"/>
      <c r="J68" s="80"/>
      <c r="K68" s="80"/>
      <c r="L68" s="82">
        <v>0</v>
      </c>
      <c r="M68" s="2"/>
    </row>
    <row r="69" spans="1:13" ht="15.75" x14ac:dyDescent="0.25">
      <c r="A69" s="80"/>
      <c r="B69" s="80"/>
      <c r="C69" s="80"/>
      <c r="D69" s="81"/>
      <c r="E69" s="80"/>
      <c r="F69" s="80"/>
      <c r="G69" s="80"/>
      <c r="H69" s="80"/>
      <c r="I69" s="80"/>
      <c r="J69" s="80"/>
      <c r="K69" s="80"/>
      <c r="L69" s="83"/>
      <c r="M69" s="2"/>
    </row>
  </sheetData>
  <mergeCells count="183">
    <mergeCell ref="M7:M9"/>
    <mergeCell ref="B8:C8"/>
    <mergeCell ref="D8:E8"/>
    <mergeCell ref="J10:K10"/>
    <mergeCell ref="J11:K11"/>
    <mergeCell ref="A13:L13"/>
    <mergeCell ref="A1:L1"/>
    <mergeCell ref="A2:L2"/>
    <mergeCell ref="A3:L4"/>
    <mergeCell ref="B7:E7"/>
    <mergeCell ref="F7:F9"/>
    <mergeCell ref="G7:G9"/>
    <mergeCell ref="H7:H9"/>
    <mergeCell ref="I7:I9"/>
    <mergeCell ref="J7:K9"/>
    <mergeCell ref="L7:L9"/>
    <mergeCell ref="D16:E16"/>
    <mergeCell ref="F16:G16"/>
    <mergeCell ref="H16:I16"/>
    <mergeCell ref="J16:K16"/>
    <mergeCell ref="D17:E17"/>
    <mergeCell ref="F17:G17"/>
    <mergeCell ref="H17:I17"/>
    <mergeCell ref="J17:K17"/>
    <mergeCell ref="D14:E14"/>
    <mergeCell ref="F14:G14"/>
    <mergeCell ref="H14:I14"/>
    <mergeCell ref="J14:K14"/>
    <mergeCell ref="D15:E15"/>
    <mergeCell ref="F15:G15"/>
    <mergeCell ref="H15:I15"/>
    <mergeCell ref="J15:K15"/>
    <mergeCell ref="D20:E20"/>
    <mergeCell ref="F20:G20"/>
    <mergeCell ref="H20:I20"/>
    <mergeCell ref="J20:K20"/>
    <mergeCell ref="D21:E21"/>
    <mergeCell ref="F21:G21"/>
    <mergeCell ref="H21:I21"/>
    <mergeCell ref="J21:K21"/>
    <mergeCell ref="D18:E18"/>
    <mergeCell ref="F18:G18"/>
    <mergeCell ref="H18:I18"/>
    <mergeCell ref="J18:K18"/>
    <mergeCell ref="D19:E19"/>
    <mergeCell ref="F19:G19"/>
    <mergeCell ref="H19:I19"/>
    <mergeCell ref="J19:K19"/>
    <mergeCell ref="D24:E24"/>
    <mergeCell ref="F24:G24"/>
    <mergeCell ref="H24:I24"/>
    <mergeCell ref="J24:K24"/>
    <mergeCell ref="D25:E25"/>
    <mergeCell ref="F25:G25"/>
    <mergeCell ref="H25:I25"/>
    <mergeCell ref="J25:K25"/>
    <mergeCell ref="D22:E22"/>
    <mergeCell ref="F22:G22"/>
    <mergeCell ref="H22:I22"/>
    <mergeCell ref="J22:K22"/>
    <mergeCell ref="D23:E23"/>
    <mergeCell ref="F23:G23"/>
    <mergeCell ref="H23:I23"/>
    <mergeCell ref="J23:K23"/>
    <mergeCell ref="D29:E29"/>
    <mergeCell ref="F29:G29"/>
    <mergeCell ref="H29:I29"/>
    <mergeCell ref="J29:K29"/>
    <mergeCell ref="D30:E30"/>
    <mergeCell ref="F30:G30"/>
    <mergeCell ref="H30:I30"/>
    <mergeCell ref="J30:K30"/>
    <mergeCell ref="G27:I27"/>
    <mergeCell ref="J27:K27"/>
    <mergeCell ref="D28:E28"/>
    <mergeCell ref="F28:G28"/>
    <mergeCell ref="H28:I28"/>
    <mergeCell ref="J28:K28"/>
    <mergeCell ref="D33:E33"/>
    <mergeCell ref="F33:G33"/>
    <mergeCell ref="H33:I33"/>
    <mergeCell ref="J33:K33"/>
    <mergeCell ref="D34:E34"/>
    <mergeCell ref="F34:G34"/>
    <mergeCell ref="H34:I34"/>
    <mergeCell ref="J34:K34"/>
    <mergeCell ref="D31:E31"/>
    <mergeCell ref="F31:G31"/>
    <mergeCell ref="H31:I31"/>
    <mergeCell ref="J31:K31"/>
    <mergeCell ref="D32:E32"/>
    <mergeCell ref="F32:G32"/>
    <mergeCell ref="H32:I32"/>
    <mergeCell ref="J32:K32"/>
    <mergeCell ref="D37:E37"/>
    <mergeCell ref="F37:G37"/>
    <mergeCell ref="H37:I37"/>
    <mergeCell ref="J37:K37"/>
    <mergeCell ref="D38:E38"/>
    <mergeCell ref="F38:G38"/>
    <mergeCell ref="H38:I38"/>
    <mergeCell ref="J38:K38"/>
    <mergeCell ref="D35:E35"/>
    <mergeCell ref="F35:G35"/>
    <mergeCell ref="H35:I35"/>
    <mergeCell ref="J35:K35"/>
    <mergeCell ref="D36:E36"/>
    <mergeCell ref="F36:G36"/>
    <mergeCell ref="H36:I36"/>
    <mergeCell ref="J36:K36"/>
    <mergeCell ref="A47:D48"/>
    <mergeCell ref="E47:H47"/>
    <mergeCell ref="I47:L47"/>
    <mergeCell ref="E48:F48"/>
    <mergeCell ref="G48:H48"/>
    <mergeCell ref="I48:J48"/>
    <mergeCell ref="K48:L48"/>
    <mergeCell ref="D39:E39"/>
    <mergeCell ref="F39:G39"/>
    <mergeCell ref="H39:I39"/>
    <mergeCell ref="J39:K39"/>
    <mergeCell ref="A41:L41"/>
    <mergeCell ref="A46:L46"/>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8:F58"/>
    <mergeCell ref="G58:L58"/>
    <mergeCell ref="A59:D59"/>
    <mergeCell ref="E59:L59"/>
    <mergeCell ref="A55:D55"/>
    <mergeCell ref="E55:F55"/>
    <mergeCell ref="G55:H55"/>
    <mergeCell ref="I55:J55"/>
    <mergeCell ref="K55:L55"/>
    <mergeCell ref="A56:D56"/>
    <mergeCell ref="E56:F56"/>
    <mergeCell ref="G56:H56"/>
    <mergeCell ref="I56:J56"/>
    <mergeCell ref="K56:L56"/>
    <mergeCell ref="A67:D67"/>
    <mergeCell ref="E67:L67"/>
    <mergeCell ref="A68:C69"/>
    <mergeCell ref="D68:D69"/>
    <mergeCell ref="E68:K69"/>
    <mergeCell ref="L68:L69"/>
    <mergeCell ref="A60:C60"/>
    <mergeCell ref="E60:K60"/>
    <mergeCell ref="E61:K61"/>
    <mergeCell ref="E62:K63"/>
    <mergeCell ref="L62:L63"/>
    <mergeCell ref="E64:K65"/>
    <mergeCell ref="L64:L65"/>
    <mergeCell ref="A65:C65"/>
  </mergeCells>
  <pageMargins left="0.5" right="0" top="0.25" bottom="0" header="0" footer="0"/>
  <pageSetup scale="64"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8C935-8C22-4EA6-BB94-574B9BBE16D6}">
  <sheetPr>
    <pageSetUpPr fitToPage="1"/>
  </sheetPr>
  <dimension ref="A1:L129"/>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104</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14</v>
      </c>
      <c r="C11" s="4" t="s">
        <v>15</v>
      </c>
      <c r="D11" s="4" t="s">
        <v>16</v>
      </c>
      <c r="E11" s="4" t="s">
        <v>17</v>
      </c>
      <c r="F11" s="121"/>
      <c r="G11" s="121"/>
      <c r="H11" s="121"/>
      <c r="I11" s="106"/>
      <c r="J11" s="129"/>
      <c r="K11" s="130"/>
      <c r="L11" s="109"/>
    </row>
    <row r="12" spans="1:12" s="2" customFormat="1" x14ac:dyDescent="0.25">
      <c r="A12" s="5" t="s">
        <v>18</v>
      </c>
      <c r="B12" s="4">
        <f>'[10]WI Gas'!B12+[10]WEPCO!B12+[10]WPSC!B12+[10]Alliant!B12+[10]NSP!B12+[10]MWNG!B12+'[10]SWL&amp;P'!B12+'[10]City Gas'!B12+[10]SCVNG!B12+[10]Florence!B12+'[10]MG&amp;E'!B12</f>
        <v>0.3</v>
      </c>
      <c r="C12" s="4">
        <f>'[10]WI Gas'!C12+[10]WEPCO!C12+[10]WPSC!C12+[10]Alliant!C12+[10]NSP!C12+[10]MWNG!C12+'[10]SWL&amp;P'!C12+'[10]City Gas'!C12+[10]SCVNG!C12+[10]Florence!C12+'[10]MG&amp;E'!C12</f>
        <v>33.700000000000003</v>
      </c>
      <c r="D12" s="4">
        <f>'[10]WI Gas'!D12+[10]WEPCO!D12+[10]WPSC!D12+[10]Alliant!D12+[10]NSP!D12+[10]MWNG!D12+'[10]SWL&amp;P'!D12+'[10]City Gas'!D12+[10]SCVNG!D12+[10]Florence!D12+'[10]MG&amp;E'!D12</f>
        <v>0</v>
      </c>
      <c r="E12" s="4">
        <f>'[10]WI Gas'!E12+[10]WEPCO!E12+[10]WPSC!E12+[10]Alliant!E12+[10]NSP!E12+[10]MWNG!E12+'[10]SWL&amp;P'!E12+'[10]City Gas'!E12+[10]SCVNG!E12+[10]Florence!E12+'[10]MG&amp;E'!E12</f>
        <v>12509.865</v>
      </c>
      <c r="F12" s="4">
        <f>'[10]WI Gas'!F12+[10]WEPCO!F12+[10]WPSC!F12+[10]Alliant!F12+[10]NSP!F12+[10]MWNG!F12+'[10]SWL&amp;P'!F12+'[10]City Gas'!F12+[10]SCVNG!F12+[10]Florence!F12+'[10]MG&amp;E'!F12</f>
        <v>0</v>
      </c>
      <c r="G12" s="4">
        <f>'[10]WI Gas'!G12+[10]WEPCO!G12+[10]WPSC!G12+[10]Alliant!G12+[10]NSP!G12+[10]MWNG!G12+'[10]SWL&amp;P'!G12+'[10]City Gas'!G12+[10]SCVNG!G12+[10]Florence!G12+'[10]MG&amp;E'!G12</f>
        <v>0</v>
      </c>
      <c r="H12" s="4">
        <f>'[10]WI Gas'!H12+[10]WEPCO!H12+[10]WPSC!H12+[10]Alliant!H12+[10]NSP!H12+[10]MWNG!H12+'[10]SWL&amp;P'!H12+'[10]City Gas'!H12+[10]SCVNG!H12+[10]Florence!H12+'[10]MG&amp;E'!H12</f>
        <v>0</v>
      </c>
      <c r="I12" s="4">
        <f>'[10]WI Gas'!I12+[10]WEPCO!I12+[10]WPSC!I12+[10]Alliant!I12+[10]NSP!I12+[10]MWNG!I12+'[10]SWL&amp;P'!I12+'[10]City Gas'!I12+[10]SCVNG!I12+[10]Florence!I12+'[10]MG&amp;E'!I12</f>
        <v>26956.465999999997</v>
      </c>
      <c r="J12" s="107">
        <f>'[10]WI Gas'!J12:K12+[10]WEPCO!J12+[10]WPSC!J12+[10]Alliant!J12+[10]NSP!J12+[10]MWNG!J12+'[10]SWL&amp;P'!J12:K12+'[10]City Gas'!J12:K12+[10]SCVNG!J12+[10]Florence!J12+'[10]MG&amp;E'!J12:K12</f>
        <v>64.599999999999994</v>
      </c>
      <c r="K12" s="108"/>
      <c r="L12" s="6">
        <f>SUM(B12:J12)</f>
        <v>39564.930999999997</v>
      </c>
    </row>
    <row r="13" spans="1:12" s="2" customFormat="1" x14ac:dyDescent="0.25">
      <c r="A13" s="5" t="s">
        <v>19</v>
      </c>
      <c r="B13" s="4">
        <f>'[10]WI Gas'!B13+[10]WEPCO!B13+[10]WPSC!B13+[10]Alliant!B13+[10]NSP!B13+[10]MWNG!B13+'[10]SWL&amp;P'!B13+'[10]City Gas'!B13+[10]SCVNG!B13+[10]Florence!B13+'[10]MG&amp;E'!B13</f>
        <v>0</v>
      </c>
      <c r="C13" s="4">
        <f>'[10]WI Gas'!C13+[10]WEPCO!C13+[10]WPSC!C13+[10]Alliant!C13+[10]NSP!C13+[10]MWNG!C13+'[10]SWL&amp;P'!C13+'[10]City Gas'!C13+[10]SCVNG!C13+[10]Florence!C13+'[10]MG&amp;E'!C13</f>
        <v>828</v>
      </c>
      <c r="D13" s="4">
        <f>'[10]WI Gas'!D13+[10]WEPCO!D13+[10]WPSC!D13+[10]Alliant!D13+[10]NSP!D13+[10]MWNG!D13+'[10]SWL&amp;P'!D13+'[10]City Gas'!D13+[10]SCVNG!D13+[10]Florence!D13+'[10]MG&amp;E'!D13</f>
        <v>0</v>
      </c>
      <c r="E13" s="4">
        <f>'[10]WI Gas'!E13+[10]WEPCO!E13+[10]WPSC!E13+[10]Alliant!E13+[10]NSP!E13+[10]MWNG!E13+'[10]SWL&amp;P'!E13+'[10]City Gas'!E13+[10]SCVNG!E13+[10]Florence!E13+'[10]MG&amp;E'!E13</f>
        <v>249923</v>
      </c>
      <c r="F13" s="4">
        <f>'[10]WI Gas'!F13+[10]WEPCO!F13+[10]WPSC!F13+[10]Alliant!F13+[10]NSP!F13+[10]MWNG!F13+'[10]SWL&amp;P'!F13+'[10]City Gas'!F13+[10]SCVNG!F13+[10]Florence!F13+'[10]MG&amp;E'!F13</f>
        <v>0</v>
      </c>
      <c r="G13" s="4">
        <f>'[10]WI Gas'!G13+[10]WEPCO!G13+[10]WPSC!G13+[10]Alliant!G13+[10]NSP!G13+[10]MWNG!G13+'[10]SWL&amp;P'!G13+'[10]City Gas'!G13+[10]SCVNG!G13+[10]Florence!G13+'[10]MG&amp;E'!G13</f>
        <v>12586</v>
      </c>
      <c r="H13" s="4">
        <f>'[10]WI Gas'!H13+[10]WEPCO!H13+[10]WPSC!H13+[10]Alliant!H13+[10]NSP!H13+[10]MWNG!H13+'[10]SWL&amp;P'!H13+'[10]City Gas'!H13+[10]SCVNG!H13+[10]Florence!H13+'[10]MG&amp;E'!H13</f>
        <v>0</v>
      </c>
      <c r="I13" s="4">
        <f>'[10]WI Gas'!I13+[10]WEPCO!I13+[10]WPSC!I13+[10]Alliant!I13+[10]NSP!I13+[10]MWNG!I13+'[10]SWL&amp;P'!I13+'[10]City Gas'!I13+[10]SCVNG!I13+[10]Florence!I13+'[10]MG&amp;E'!I13</f>
        <v>1402600</v>
      </c>
      <c r="J13" s="107">
        <f>'[10]WI Gas'!J13:K13+[10]WEPCO!J13+[10]WPSC!J13+[10]Alliant!J13+[10]NSP!J13+[10]MWNG!J13+'[10]SWL&amp;P'!J13:K13+'[10]City Gas'!J13:K13+[10]SCVNG!J13+[10]Florence!J13+'[10]MG&amp;E'!J13:K13</f>
        <v>2203</v>
      </c>
      <c r="K13" s="108"/>
      <c r="L13" s="6">
        <f>SUM(B13:J13)</f>
        <v>1668140</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'[10]WI Gas'!B17+[10]WEPCO!B17+[10]WPSC!B17+[10]Alliant!B17+[10]NSP!B17+[10]MWNG!B17+'[10]SWL&amp;P'!B17+'[10]City Gas'!B17+[10]SCVNG!B17+[10]Florence!B17+'[10]MG&amp;E'!B17</f>
        <v>4.8</v>
      </c>
      <c r="C17" s="4">
        <f>'[10]WI Gas'!C17+[10]WEPCO!C17+[10]WPSC!C17+[10]Alliant!C17+[10]NSP!C17+[10]MWNG!C17+'[10]SWL&amp;P'!C17+'[10]City Gas'!C17+[10]SCVNG!C17+[10]Florence!C17+'[10]MG&amp;E'!C17</f>
        <v>5203.3320000000003</v>
      </c>
      <c r="D17" s="107">
        <f>'[10]WI Gas'!D17:E17+[10]WEPCO!D17+[10]WPSC!D17+[10]Alliant!D17+[10]NSP!D17+[10]MWNG!D17+'[10]SWL&amp;P'!D17:E17+'[10]City Gas'!D17:E17+[10]SCVNG!D17+[10]Florence!D17+'[10]MG&amp;E'!D17:E17</f>
        <v>3862.5989999999997</v>
      </c>
      <c r="E17" s="108"/>
      <c r="F17" s="107">
        <f>'[10]WI Gas'!F17:G17+[10]WEPCO!F17+[10]WPSC!F17+[10]Alliant!F17+[10]NSP!F17+[10]MWNG!F17+'[10]SWL&amp;P'!F17:G17+'[10]City Gas'!F17:G17+[10]SCVNG!F17+[10]Florence!F17+'[10]MG&amp;E'!F17:G17</f>
        <v>2752.7239999999997</v>
      </c>
      <c r="G17" s="108"/>
      <c r="H17" s="107">
        <f>'[10]WI Gas'!H17:I17+[10]WEPCO!H17+[10]WPSC!H17+[10]Alliant!H17+[10]NSP!H17+[10]MWNG!H17+'[10]SWL&amp;P'!H17:I17+'[10]City Gas'!H17:I17+[10]SCVNG!H17+[10]Florence!H17+'[10]MG&amp;E'!H17:I17</f>
        <v>525.80999999999995</v>
      </c>
      <c r="I17" s="108"/>
      <c r="J17" s="107">
        <f>'[10]WI Gas'!J17:K17+[10]WEPCO!J17+[10]WPSC!J17+[10]Alliant!J17+[10]NSP!J17+[10]MWNG!J17+'[10]SWL&amp;P'!J17:K17+'[10]City Gas'!J17:K17+[10]SCVNG!J17+[10]Florence!J17+'[10]MG&amp;E'!J17:K17</f>
        <v>193.71</v>
      </c>
      <c r="K17" s="108"/>
      <c r="L17" s="6">
        <f>SUM(B17:J17)</f>
        <v>12542.974999999999</v>
      </c>
    </row>
    <row r="18" spans="1:12" s="2" customFormat="1" x14ac:dyDescent="0.25">
      <c r="A18" s="5" t="s">
        <v>28</v>
      </c>
      <c r="B18" s="4">
        <f>'[10]WI Gas'!B18+[10]WEPCO!B18+[10]WPSC!B18+[10]Alliant!B18+[10]NSP!B18+[10]MWNG!B18+'[10]SWL&amp;P'!B18+'[10]City Gas'!B18+[10]SCVNG!B18+[10]Florence!B18+'[10]MG&amp;E'!B18</f>
        <v>0</v>
      </c>
      <c r="C18" s="4">
        <f>'[10]WI Gas'!C18+[10]WEPCO!C18+[10]WPSC!C18+[10]Alliant!C18+[10]NSP!C18+[10]MWNG!C18+'[10]SWL&amp;P'!C18+'[10]City Gas'!C18+[10]SCVNG!C18+[10]Florence!C18+'[10]MG&amp;E'!C18</f>
        <v>0</v>
      </c>
      <c r="D18" s="107">
        <f>'[10]WI Gas'!D18:E18+[10]WEPCO!D18+[10]WPSC!D18+[10]Alliant!D18+[10]NSP!D18+[10]MWNG!D18+'[10]SWL&amp;P'!D18:E18+'[10]City Gas'!D18:E18+[10]SCVNG!D18+[10]Florence!D18+'[10]MG&amp;E'!D18:E18</f>
        <v>0</v>
      </c>
      <c r="E18" s="108"/>
      <c r="F18" s="107">
        <f>'[10]WI Gas'!F18:G18+[10]WEPCO!F18+[10]WPSC!F18+[10]Alliant!F18+[10]NSP!F18+[10]MWNG!F18+'[10]SWL&amp;P'!F18:G18+'[10]City Gas'!F18:G18+[10]SCVNG!F18+[10]Florence!F18+'[10]MG&amp;E'!F18:G18</f>
        <v>0</v>
      </c>
      <c r="G18" s="108"/>
      <c r="H18" s="107">
        <f>'[10]WI Gas'!H18:I18+[10]WEPCO!H18+[10]WPSC!H18+[10]Alliant!H18+[10]NSP!H18+[10]MWNG!H18+'[10]SWL&amp;P'!H18:I18+'[10]City Gas'!H18:I18+[10]SCVNG!H18+[10]Florence!H18+'[10]MG&amp;E'!H18:I18</f>
        <v>0</v>
      </c>
      <c r="I18" s="108"/>
      <c r="J18" s="107">
        <f>'[10]WI Gas'!J18:K18+[10]WEPCO!J18+[10]WPSC!J18+[10]Alliant!J18+[10]NSP!J18+[10]MWNG!J18+'[10]SWL&amp;P'!J18:K18+'[10]City Gas'!J18:K18+[10]SCVNG!J18+[10]Florence!J18+'[10]MG&amp;E'!J18:K18</f>
        <v>0</v>
      </c>
      <c r="K18" s="108"/>
      <c r="L18" s="6">
        <f t="shared" ref="L18:L25" si="0">SUM(B18:J18)</f>
        <v>0</v>
      </c>
    </row>
    <row r="19" spans="1:12" s="2" customFormat="1" x14ac:dyDescent="0.25">
      <c r="A19" s="5" t="s">
        <v>7</v>
      </c>
      <c r="B19" s="4">
        <f>'[10]WI Gas'!B19+[10]WEPCO!B19+[10]WPSC!B19+[10]Alliant!B19+[10]NSP!B19+[10]MWNG!B19+'[10]SWL&amp;P'!B19+'[10]City Gas'!B19+[10]SCVNG!B19+[10]Florence!B19+'[10]MG&amp;E'!B19</f>
        <v>0</v>
      </c>
      <c r="C19" s="4">
        <f>'[10]WI Gas'!C19+[10]WEPCO!C19+[10]WPSC!C19+[10]Alliant!C19+[10]NSP!C19+[10]MWNG!C19+'[10]SWL&amp;P'!C19+'[10]City Gas'!C19+[10]SCVNG!C19+[10]Florence!C19+'[10]MG&amp;E'!C19</f>
        <v>0</v>
      </c>
      <c r="D19" s="107">
        <f>'[10]WI Gas'!D19:E19+[10]WEPCO!D19+[10]WPSC!D19+[10]Alliant!D19+[10]NSP!D19+[10]MWNG!D19+'[10]SWL&amp;P'!D19:E19+'[10]City Gas'!D19:E19+[10]SCVNG!D19+[10]Florence!D19+'[10]MG&amp;E'!D19:E19</f>
        <v>0</v>
      </c>
      <c r="E19" s="108"/>
      <c r="F19" s="107">
        <f>'[10]WI Gas'!F19:G19+[10]WEPCO!F19+[10]WPSC!F19+[10]Alliant!F19+[10]NSP!F19+[10]MWNG!F19+'[10]SWL&amp;P'!F19:G19+'[10]City Gas'!F19:G19+[10]SCVNG!F19+[10]Florence!F19+'[10]MG&amp;E'!F19:G19</f>
        <v>0</v>
      </c>
      <c r="G19" s="108"/>
      <c r="H19" s="107">
        <f>'[10]WI Gas'!H19:I19+[10]WEPCO!H19+[10]WPSC!H19+[10]Alliant!H19+[10]NSP!H19+[10]MWNG!H19+'[10]SWL&amp;P'!H19:I19+'[10]City Gas'!H19:I19+[10]SCVNG!H19+[10]Florence!H19+'[10]MG&amp;E'!H19:I19</f>
        <v>0</v>
      </c>
      <c r="I19" s="108"/>
      <c r="J19" s="107">
        <f>'[10]WI Gas'!J19:K19+[10]WEPCO!J19+[10]WPSC!J19+[10]Alliant!J19+[10]NSP!J19+[10]MWNG!J19+'[10]SWL&amp;P'!J19:K19+'[10]City Gas'!J19:K19+[10]SCVNG!J19+[10]Florence!J19+'[10]MG&amp;E'!J19:K19</f>
        <v>0</v>
      </c>
      <c r="K19" s="108"/>
      <c r="L19" s="6">
        <f t="shared" si="0"/>
        <v>0</v>
      </c>
    </row>
    <row r="20" spans="1:12" s="2" customFormat="1" x14ac:dyDescent="0.25">
      <c r="A20" s="5" t="s">
        <v>29</v>
      </c>
      <c r="B20" s="4">
        <f>'[10]WI Gas'!B20+[10]WEPCO!B20+[10]WPSC!B20+[10]Alliant!B20+[10]NSP!B20+[10]MWNG!B20+'[10]SWL&amp;P'!B20+'[10]City Gas'!B20+[10]SCVNG!B20+[10]Florence!B20+'[10]MG&amp;E'!B20</f>
        <v>0</v>
      </c>
      <c r="C20" s="4">
        <f>'[10]WI Gas'!C20+[10]WEPCO!C20+[10]WPSC!C20+[10]Alliant!C20+[10]NSP!C20+[10]MWNG!C20+'[10]SWL&amp;P'!C20+'[10]City Gas'!C20+[10]SCVNG!C20+[10]Florence!C20+'[10]MG&amp;E'!C20</f>
        <v>0</v>
      </c>
      <c r="D20" s="107">
        <f>'[10]WI Gas'!D20:E20+[10]WEPCO!D20+[10]WPSC!D20+[10]Alliant!D20+[10]NSP!D20+[10]MWNG!D20+'[10]SWL&amp;P'!D20:E20+'[10]City Gas'!D20:E20+[10]SCVNG!D20+[10]Florence!D20+'[10]MG&amp;E'!D20:E20</f>
        <v>0</v>
      </c>
      <c r="E20" s="108"/>
      <c r="F20" s="107">
        <f>'[10]WI Gas'!F20:G20+[10]WEPCO!F20+[10]WPSC!F20+[10]Alliant!F20+[10]NSP!F20+[10]MWNG!F20+'[10]SWL&amp;P'!F20:G20+'[10]City Gas'!F20:G20+[10]SCVNG!F20+[10]Florence!F20+'[10]MG&amp;E'!F20:G20</f>
        <v>0</v>
      </c>
      <c r="G20" s="108"/>
      <c r="H20" s="107">
        <f>'[10]WI Gas'!H20:I20+[10]WEPCO!H20+[10]WPSC!H20+[10]Alliant!H20+[10]NSP!H20+[10]MWNG!H20+'[10]SWL&amp;P'!H20:I20+'[10]City Gas'!H20:I20+[10]SCVNG!H20+[10]Florence!H20+'[10]MG&amp;E'!H20:I20</f>
        <v>0</v>
      </c>
      <c r="I20" s="108"/>
      <c r="J20" s="107">
        <f>'[10]WI Gas'!J20:K20+[10]WEPCO!J20+[10]WPSC!J20+[10]Alliant!J20+[10]NSP!J20+[10]MWNG!J20+'[10]SWL&amp;P'!J20:K20+'[10]City Gas'!J20:K20+[10]SCVNG!J20+[10]Florence!J20+'[10]MG&amp;E'!J20:K20</f>
        <v>0</v>
      </c>
      <c r="K20" s="108"/>
      <c r="L20" s="6">
        <f t="shared" si="0"/>
        <v>0</v>
      </c>
    </row>
    <row r="21" spans="1:12" s="2" customFormat="1" x14ac:dyDescent="0.25">
      <c r="A21" s="5" t="s">
        <v>30</v>
      </c>
      <c r="B21" s="4">
        <f>'[10]WI Gas'!B21+[10]WEPCO!B21+[10]WPSC!B21+[10]Alliant!B21+[10]NSP!B21+[10]MWNG!B21+'[10]SWL&amp;P'!B21+'[10]City Gas'!B21+[10]SCVNG!B21+[10]Florence!B21+'[10]MG&amp;E'!B21</f>
        <v>0</v>
      </c>
      <c r="C21" s="4">
        <f>'[10]WI Gas'!C21+[10]WEPCO!C21+[10]WPSC!C21+[10]Alliant!C21+[10]NSP!C21+[10]MWNG!C21+'[10]SWL&amp;P'!C21+'[10]City Gas'!C21+[10]SCVNG!C21+[10]Florence!C21+'[10]MG&amp;E'!C21</f>
        <v>1</v>
      </c>
      <c r="D21" s="107">
        <f>'[10]WI Gas'!D21:E21+[10]WEPCO!D21+[10]WPSC!D21+[10]Alliant!D21+[10]NSP!D21+[10]MWNG!D21+'[10]SWL&amp;P'!D21:E21+'[10]City Gas'!D21:E21+[10]SCVNG!D21+[10]Florence!D21+'[10]MG&amp;E'!D21:E21</f>
        <v>0</v>
      </c>
      <c r="E21" s="108"/>
      <c r="F21" s="107">
        <f>'[10]WI Gas'!F21:G21+[10]WEPCO!F21+[10]WPSC!F21+[10]Alliant!F21+[10]NSP!F21+[10]MWNG!F21+'[10]SWL&amp;P'!F21:G21+'[10]City Gas'!F21:G21+[10]SCVNG!F21+[10]Florence!F21+'[10]MG&amp;E'!F21:G21</f>
        <v>0</v>
      </c>
      <c r="G21" s="108"/>
      <c r="H21" s="107">
        <f>'[10]WI Gas'!H21:I21+[10]WEPCO!H21+[10]WPSC!H21+[10]Alliant!H21+[10]NSP!H21+[10]MWNG!H21+'[10]SWL&amp;P'!H21:I21+'[10]City Gas'!H21:I21+[10]SCVNG!H21+[10]Florence!H21+'[10]MG&amp;E'!H21:I21</f>
        <v>0</v>
      </c>
      <c r="I21" s="108"/>
      <c r="J21" s="107">
        <f>'[10]WI Gas'!J21:K21+[10]WEPCO!J21+[10]WPSC!J21+[10]Alliant!J21+[10]NSP!J21+[10]MWNG!J21+'[10]SWL&amp;P'!J21:K21+'[10]City Gas'!J21:K21+[10]SCVNG!J21+[10]Florence!J21+'[10]MG&amp;E'!J21:K21</f>
        <v>0</v>
      </c>
      <c r="K21" s="108"/>
      <c r="L21" s="6">
        <f t="shared" si="0"/>
        <v>1</v>
      </c>
    </row>
    <row r="22" spans="1:12" s="2" customFormat="1" x14ac:dyDescent="0.25">
      <c r="A22" s="5" t="s">
        <v>31</v>
      </c>
      <c r="B22" s="4">
        <f>'[10]WI Gas'!B22+[10]WEPCO!B22+[10]WPSC!B22+[10]Alliant!B22+[10]NSP!B22+[10]MWNG!B22+'[10]SWL&amp;P'!B22+'[10]City Gas'!B22+[10]SCVNG!B22+[10]Florence!B22+'[10]MG&amp;E'!B22</f>
        <v>0.8</v>
      </c>
      <c r="C22" s="4">
        <f>'[10]WI Gas'!C22+[10]WEPCO!C22+[10]WPSC!C22+[10]Alliant!C22+[10]NSP!C22+[10]MWNG!C22+'[10]SWL&amp;P'!C22+'[10]City Gas'!C22+[10]SCVNG!C22+[10]Florence!C22+'[10]MG&amp;E'!C22</f>
        <v>18879.758000000002</v>
      </c>
      <c r="D22" s="107">
        <f>'[10]WI Gas'!D22:E22+[10]WEPCO!D22+[10]WPSC!D22+[10]Alliant!D22+[10]NSP!D22+[10]MWNG!D22+'[10]SWL&amp;P'!D22:E22+'[10]City Gas'!D22:E22+[10]SCVNG!D22+[10]Florence!D22+'[10]MG&amp;E'!D22:E22</f>
        <v>6705.4579999999996</v>
      </c>
      <c r="E22" s="108"/>
      <c r="F22" s="107">
        <f>'[10]WI Gas'!F22:G22+[10]WEPCO!F22+[10]WPSC!F22+[10]Alliant!F22+[10]NSP!F22+[10]MWNG!F22+'[10]SWL&amp;P'!F22:G22+'[10]City Gas'!F22:G22+[10]SCVNG!F22+[10]Florence!F22+'[10]MG&amp;E'!F22:G22</f>
        <v>1358.4499999999998</v>
      </c>
      <c r="G22" s="108"/>
      <c r="H22" s="107">
        <f>'[10]WI Gas'!H22:I22+[10]WEPCO!H22+[10]WPSC!H22+[10]Alliant!H22+[10]NSP!H22+[10]MWNG!H22+'[10]SWL&amp;P'!H22:I22+'[10]City Gas'!H22:I22+[10]SCVNG!H22+[10]Florence!H22+'[10]MG&amp;E'!H22:I22</f>
        <v>8.1</v>
      </c>
      <c r="I22" s="108"/>
      <c r="J22" s="107">
        <f>'[10]WI Gas'!J22:K22+[10]WEPCO!J22+[10]WPSC!J22+[10]Alliant!J22+[10]NSP!J22+[10]MWNG!J22+'[10]SWL&amp;P'!J22:K22+'[10]City Gas'!J22:K22+[10]SCVNG!J22+[10]Florence!J22+'[10]MG&amp;E'!J22:K22</f>
        <v>4.0999999999999996</v>
      </c>
      <c r="K22" s="108"/>
      <c r="L22" s="6">
        <f t="shared" si="0"/>
        <v>26956.665999999997</v>
      </c>
    </row>
    <row r="23" spans="1:12" s="2" customFormat="1" x14ac:dyDescent="0.25">
      <c r="A23" s="5" t="s">
        <v>32</v>
      </c>
      <c r="B23" s="4">
        <f>'[10]WI Gas'!B23+[10]WEPCO!B23+[10]WPSC!B23+[10]Alliant!B23+[10]NSP!B23+[10]MWNG!B23+'[10]SWL&amp;P'!B23+'[10]City Gas'!B23+[10]SCVNG!B23+[10]Florence!B23+'[10]MG&amp;E'!B23</f>
        <v>0</v>
      </c>
      <c r="C23" s="4">
        <f>'[10]WI Gas'!C23+[10]WEPCO!C23+[10]WPSC!C23+[10]Alliant!C23+[10]NSP!C23+[10]MWNG!C23+'[10]SWL&amp;P'!C23+'[10]City Gas'!C23+[10]SCVNG!C23+[10]Florence!C23+'[10]MG&amp;E'!C23</f>
        <v>0</v>
      </c>
      <c r="D23" s="107">
        <f>'[10]WI Gas'!D23:E23+[10]WEPCO!D23+[10]WPSC!D23+[10]Alliant!D23+[10]NSP!D23+[10]MWNG!D23+'[10]SWL&amp;P'!D23:E23+'[10]City Gas'!D23:E23+[10]SCVNG!D23+[10]Florence!D23+'[10]MG&amp;E'!D23:E23</f>
        <v>0</v>
      </c>
      <c r="E23" s="108"/>
      <c r="F23" s="107">
        <f>'[10]WI Gas'!F23:G23+[10]WEPCO!F23+[10]WPSC!F23+[10]Alliant!F23+[10]NSP!F23+[10]MWNG!F23+'[10]SWL&amp;P'!F23:G23+'[10]City Gas'!F23:G23+[10]SCVNG!F23+[10]Florence!F23+'[10]MG&amp;E'!F23:G23</f>
        <v>0</v>
      </c>
      <c r="G23" s="108"/>
      <c r="H23" s="107">
        <f>'[10]WI Gas'!H23:I23+[10]WEPCO!H23+[10]WPSC!H23+[10]Alliant!H23+[10]NSP!H23+[10]MWNG!H23+'[10]SWL&amp;P'!H23:I23+'[10]City Gas'!H23:I23+[10]SCVNG!H23+[10]Florence!H23+'[10]MG&amp;E'!H23:I23</f>
        <v>0</v>
      </c>
      <c r="I23" s="108"/>
      <c r="J23" s="107">
        <f>'[10]WI Gas'!J23:K23+[10]WEPCO!J23+[10]WPSC!J23+[10]Alliant!J23+[10]NSP!J23+[10]MWNG!J23+'[10]SWL&amp;P'!J23:K23+'[10]City Gas'!J23:K23+[10]SCVNG!J23+[10]Florence!J23+'[10]MG&amp;E'!J23:K23</f>
        <v>0</v>
      </c>
      <c r="K23" s="108"/>
      <c r="L23" s="6">
        <f t="shared" si="0"/>
        <v>0</v>
      </c>
    </row>
    <row r="24" spans="1:12" s="2" customFormat="1" x14ac:dyDescent="0.25">
      <c r="A24" s="5" t="s">
        <v>98</v>
      </c>
      <c r="B24" s="4">
        <f>'[10]WI Gas'!B24+[10]WEPCO!B24+[10]WPSC!B24+[10]Alliant!B24+[10]NSP!B24+[10]MWNG!B24+'[10]SWL&amp;P'!B24+'[10]City Gas'!B24+[10]SCVNG!B24+[10]Florence!B24+'[10]MG&amp;E'!B24</f>
        <v>0</v>
      </c>
      <c r="C24" s="4">
        <f>'[10]WI Gas'!C24+[10]WEPCO!C24+[10]WPSC!C24+[10]Alliant!C24+[10]NSP!C24+[10]MWNG!C24+'[10]SWL&amp;P'!C24+'[10]City Gas'!C24+[10]SCVNG!C24+[10]Florence!C24+'[10]MG&amp;E'!C24</f>
        <v>0</v>
      </c>
      <c r="D24" s="107">
        <f>'[10]WI Gas'!D24:E24+[10]WEPCO!D24+[10]WPSC!D24+[10]Alliant!D24+[10]NSP!D24+[10]MWNG!D24+'[10]SWL&amp;P'!D24:E24+'[10]City Gas'!D24:E24+[10]SCVNG!D24+[10]Florence!D24+'[10]MG&amp;E'!D24:E24</f>
        <v>0</v>
      </c>
      <c r="E24" s="108"/>
      <c r="F24" s="107">
        <f>'[10]WI Gas'!F24:G24+[10]WEPCO!F24+[10]WPSC!F24+[10]Alliant!F24+[10]NSP!F24+[10]MWNG!F24+'[10]SWL&amp;P'!F24:G24+'[10]City Gas'!F24:G24+[10]SCVNG!F24+[10]Florence!F24+'[10]MG&amp;E'!F24:G24</f>
        <v>0</v>
      </c>
      <c r="G24" s="108"/>
      <c r="H24" s="107">
        <f>'[10]WI Gas'!H24:I24+[10]WEPCO!H24+[10]WPSC!H24+[10]Alliant!H24+[10]NSP!H24+[10]MWNG!H24+'[10]SWL&amp;P'!H24:I24+'[10]City Gas'!H24:I24+[10]SCVNG!H24+[10]Florence!H24+'[10]MG&amp;E'!H24:I24</f>
        <v>0</v>
      </c>
      <c r="I24" s="108"/>
      <c r="J24" s="107">
        <f>'[10]WI Gas'!J24:K24+[10]WEPCO!J24+[10]WPSC!J24+[10]Alliant!J24+[10]NSP!J24+[10]MWNG!J24+'[10]SWL&amp;P'!J24:K24+'[10]City Gas'!J24:K24+[10]SCVNG!J24+[10]Florence!J24+'[10]MG&amp;E'!J24:K24</f>
        <v>0</v>
      </c>
      <c r="K24" s="108"/>
      <c r="L24" s="6">
        <f t="shared" si="0"/>
        <v>0</v>
      </c>
    </row>
    <row r="25" spans="1:12" s="2" customFormat="1" x14ac:dyDescent="0.25">
      <c r="A25" s="5" t="s">
        <v>10</v>
      </c>
      <c r="B25" s="4">
        <f>'[10]WI Gas'!B25+[10]WEPCO!B25+[10]WPSC!B25+[10]Alliant!B25+[10]NSP!B25+[10]MWNG!B25+'[10]SWL&amp;P'!B25+'[10]City Gas'!B25+[10]SCVNG!B25+[10]Florence!B25+'[10]MG&amp;E'!B25</f>
        <v>40.200000000000003</v>
      </c>
      <c r="C25" s="4">
        <f>'[10]WI Gas'!C25+[10]WEPCO!C25+[10]WPSC!C25+[10]Alliant!C25+[10]NSP!C25+[10]MWNG!C25+'[10]SWL&amp;P'!C25+'[10]City Gas'!C25+[10]SCVNG!C25+[10]Florence!C25+'[10]MG&amp;E'!C25</f>
        <v>17.100000000000001</v>
      </c>
      <c r="D25" s="107">
        <f>'[10]WI Gas'!D25:E25+[10]WEPCO!D25+[10]WPSC!D25+[10]Alliant!D25+[10]NSP!D25+[10]MWNG!D25+'[10]SWL&amp;P'!D25:E25+'[10]City Gas'!D25:E25+[10]SCVNG!D25+[10]Florence!D25+'[10]MG&amp;E'!D25:E25</f>
        <v>6.5</v>
      </c>
      <c r="E25" s="108"/>
      <c r="F25" s="107">
        <f>'[10]WI Gas'!F25:G25+[10]WEPCO!F25+[10]WPSC!F25+[10]Alliant!F25+[10]NSP!F25+[10]MWNG!F25+'[10]SWL&amp;P'!F25:G25+'[10]City Gas'!F25:G25+[10]SCVNG!F25+[10]Florence!F25+'[10]MG&amp;E'!F25:G25</f>
        <v>0.6</v>
      </c>
      <c r="G25" s="108"/>
      <c r="H25" s="107">
        <f>'[10]WI Gas'!H25:I25+[10]WEPCO!H25+[10]WPSC!H25+[10]Alliant!H25+[10]NSP!H25+[10]MWNG!H25+'[10]SWL&amp;P'!H25:I25+'[10]City Gas'!H25:I25+[10]SCVNG!H25+[10]Florence!H25+'[10]MG&amp;E'!H25:I25</f>
        <v>0</v>
      </c>
      <c r="I25" s="108"/>
      <c r="J25" s="107">
        <f>'[10]WI Gas'!J25:K25+[10]WEPCO!J25+[10]WPSC!J25+[10]Alliant!J25+[10]NSP!J25+[10]MWNG!J25+'[10]SWL&amp;P'!J25:K25+'[10]City Gas'!J25:K25+[10]SCVNG!J25+[10]Florence!J25+'[10]MG&amp;E'!J25:K25</f>
        <v>0.1</v>
      </c>
      <c r="K25" s="108"/>
      <c r="L25" s="6">
        <f t="shared" si="0"/>
        <v>64.5</v>
      </c>
    </row>
    <row r="26" spans="1:12" s="2" customFormat="1" x14ac:dyDescent="0.25">
      <c r="A26" s="11" t="s">
        <v>11</v>
      </c>
      <c r="B26" s="6">
        <f>SUM(B17:B25)</f>
        <v>45.800000000000004</v>
      </c>
      <c r="C26" s="6">
        <f>SUM(C17:C25)</f>
        <v>24101.190000000002</v>
      </c>
      <c r="D26" s="109">
        <f t="shared" ref="D26:I26" si="1">SUM(D17:D25)</f>
        <v>10574.556999999999</v>
      </c>
      <c r="E26" s="109">
        <f t="shared" si="1"/>
        <v>0</v>
      </c>
      <c r="F26" s="109">
        <f t="shared" si="1"/>
        <v>4111.7739999999994</v>
      </c>
      <c r="G26" s="109">
        <f t="shared" si="1"/>
        <v>0</v>
      </c>
      <c r="H26" s="109">
        <f t="shared" si="1"/>
        <v>533.91</v>
      </c>
      <c r="I26" s="109">
        <f t="shared" si="1"/>
        <v>0</v>
      </c>
      <c r="J26" s="110">
        <f>SUM(J17:J25)</f>
        <v>197.91</v>
      </c>
      <c r="K26" s="111"/>
      <c r="L26" s="50">
        <f>SUM(L17:L25)</f>
        <v>39565.140999999996</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(B74/L44)*5280</f>
        <v>94.915380789382198</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'[10]WI Gas'!B30+[10]WEPCO!B30+[10]WPSC!B30+[10]Alliant!B30+[10]NSP!B30+[10]MWNG!B30+'[10]SWL&amp;P'!B30+'[10]City Gas'!B30+[10]SCVNG!B30+[10]Florence!B30+'[10]MG&amp;E'!B30</f>
        <v>3</v>
      </c>
      <c r="C30" s="4">
        <f>'[10]WI Gas'!C30+[10]WEPCO!C30+[10]WPSC!C30+[10]Alliant!C30+[10]NSP!C30+[10]MWNG!C30+'[10]SWL&amp;P'!C30+'[10]City Gas'!C30+[10]SCVNG!C30+[10]Florence!C30+'[10]MG&amp;E'!C30</f>
        <v>221382</v>
      </c>
      <c r="D30" s="107">
        <f>'[10]WI Gas'!D30:E30+[10]WEPCO!D30+[10]WPSC!D30+[10]Alliant!D30+[10]NSP!D30+[10]MWNG!D30+'[10]SWL&amp;P'!D30:E30+'[10]City Gas'!D30:E30+[10]SCVNG!D30+[10]Florence!D30+'[10]MG&amp;E'!D30:E30</f>
        <v>27875</v>
      </c>
      <c r="E30" s="108"/>
      <c r="F30" s="107">
        <f>'[10]WI Gas'!F30:G30+[10]WEPCO!F30+[10]WPSC!F30+[10]Alliant!F30+[10]NSP!F30+[10]MWNG!F30+'[10]SWL&amp;P'!F30:G30+'[10]City Gas'!F30:G30+[10]SCVNG!F30+[10]Florence!F30+'[10]MG&amp;E'!F30:G30</f>
        <v>1253</v>
      </c>
      <c r="G30" s="108"/>
      <c r="H30" s="107">
        <f>'[10]WI Gas'!H30:I30+[10]WEPCO!H30+[10]WPSC!H30+[10]Alliant!H30+[10]NSP!H30+[10]MWNG!H30+'[10]SWL&amp;P'!H30:I30+'[10]City Gas'!H30:I30+[10]SCVNG!H30+[10]Florence!H30+'[10]MG&amp;E'!H30:I30</f>
        <v>230</v>
      </c>
      <c r="I30" s="108"/>
      <c r="J30" s="107">
        <f>'[10]WI Gas'!J30:K30+[10]WEPCO!J30+[10]WPSC!J30+[10]Alliant!J30+[10]NSP!J30+[10]MWNG!J30+'[10]SWL&amp;P'!J30:K30+'[10]City Gas'!J30:K30+[10]SCVNG!J30+[10]Florence!J30+'[10]MG&amp;E'!J30:K30</f>
        <v>8</v>
      </c>
      <c r="K30" s="108"/>
      <c r="L30" s="6">
        <f>SUM(B30:J30)</f>
        <v>250751</v>
      </c>
    </row>
    <row r="31" spans="1:12" s="2" customFormat="1" x14ac:dyDescent="0.25">
      <c r="A31" s="5" t="s">
        <v>28</v>
      </c>
      <c r="B31" s="4">
        <f>'[10]WI Gas'!B31+[10]WEPCO!B31+[10]WPSC!B31+[10]Alliant!B31+[10]NSP!B31+[10]MWNG!B31+'[10]SWL&amp;P'!B31+'[10]City Gas'!B31+[10]SCVNG!B31+[10]Florence!B31+'[10]MG&amp;E'!B31</f>
        <v>0</v>
      </c>
      <c r="C31" s="4">
        <f>'[10]WI Gas'!C31+[10]WEPCO!C31+[10]WPSC!C31+[10]Alliant!C31+[10]NSP!C31+[10]MWNG!C31+'[10]SWL&amp;P'!C31+'[10]City Gas'!C31+[10]SCVNG!C31+[10]Florence!C31+'[10]MG&amp;E'!C31</f>
        <v>0</v>
      </c>
      <c r="D31" s="107">
        <f>'[10]WI Gas'!D31:E31+[10]WEPCO!D31+[10]WPSC!D31+[10]Alliant!D31+[10]NSP!D31+[10]MWNG!D31+'[10]SWL&amp;P'!D31:E31+'[10]City Gas'!D31:E31+[10]SCVNG!D31+[10]Florence!D31+'[10]MG&amp;E'!D31:E31</f>
        <v>0</v>
      </c>
      <c r="E31" s="108"/>
      <c r="F31" s="107">
        <f>'[10]WI Gas'!F31:G31+[10]WEPCO!F31+[10]WPSC!F31+[10]Alliant!F31+[10]NSP!F31+[10]MWNG!F31+'[10]SWL&amp;P'!F31:G31+'[10]City Gas'!F31:G31+[10]SCVNG!F31+[10]Florence!F31+'[10]MG&amp;E'!F31:G31</f>
        <v>0</v>
      </c>
      <c r="G31" s="108"/>
      <c r="H31" s="107">
        <f>'[10]WI Gas'!H31:I31+[10]WEPCO!H31+[10]WPSC!H31+[10]Alliant!H31+[10]NSP!H31+[10]MWNG!H31+'[10]SWL&amp;P'!H31:I31+'[10]City Gas'!H31:I31+[10]SCVNG!H31+[10]Florence!H31+'[10]MG&amp;E'!H31:I31</f>
        <v>0</v>
      </c>
      <c r="I31" s="108"/>
      <c r="J31" s="107">
        <f>'[10]WI Gas'!J31:K31+[10]WEPCO!J31+[10]WPSC!J31+[10]Alliant!J31+[10]NSP!J31+[10]MWNG!J31+'[10]SWL&amp;P'!J31:K31+'[10]City Gas'!J31:K31+[10]SCVNG!J31+[10]Florence!J31+'[10]MG&amp;E'!J31:K31</f>
        <v>0</v>
      </c>
      <c r="K31" s="108"/>
      <c r="L31" s="6">
        <f t="shared" ref="L31:L38" si="2">SUM(B31:J31)</f>
        <v>0</v>
      </c>
    </row>
    <row r="32" spans="1:12" s="2" customFormat="1" x14ac:dyDescent="0.25">
      <c r="A32" s="5" t="s">
        <v>7</v>
      </c>
      <c r="B32" s="4">
        <f>'[10]WI Gas'!B32+[10]WEPCO!B32+[10]WPSC!B32+[10]Alliant!B32+[10]NSP!B32+[10]MWNG!B32+'[10]SWL&amp;P'!B32+'[10]City Gas'!B32+[10]SCVNG!B32+[10]Florence!B32+'[10]MG&amp;E'!B32</f>
        <v>0</v>
      </c>
      <c r="C32" s="4">
        <f>'[10]WI Gas'!C32+[10]WEPCO!C32+[10]WPSC!C32+[10]Alliant!C32+[10]NSP!C32+[10]MWNG!C32+'[10]SWL&amp;P'!C32+'[10]City Gas'!C32+[10]SCVNG!C32+[10]Florence!C32+'[10]MG&amp;E'!C32</f>
        <v>75</v>
      </c>
      <c r="D32" s="107">
        <f>'[10]WI Gas'!D32:E32+[10]WEPCO!D32+[10]WPSC!D32+[10]Alliant!D32+[10]NSP!D32+[10]MWNG!D32+'[10]SWL&amp;P'!D32:E32+'[10]City Gas'!D32:E32+[10]SCVNG!D32+[10]Florence!D32+'[10]MG&amp;E'!D32:E32</f>
        <v>12511</v>
      </c>
      <c r="E32" s="108"/>
      <c r="F32" s="107">
        <f>'[10]WI Gas'!F32:G32+[10]WEPCO!F32+[10]WPSC!F32+[10]Alliant!F32+[10]NSP!F32+[10]MWNG!F32+'[10]SWL&amp;P'!F32:G32+'[10]City Gas'!F32:G32+[10]SCVNG!F32+[10]Florence!F32+'[10]MG&amp;E'!F32:G32</f>
        <v>0</v>
      </c>
      <c r="G32" s="108"/>
      <c r="H32" s="107">
        <f>'[10]WI Gas'!H32:I32+[10]WEPCO!H32+[10]WPSC!H32+[10]Alliant!H32+[10]NSP!H32+[10]MWNG!H32+'[10]SWL&amp;P'!H32:I32+'[10]City Gas'!H32:I32+[10]SCVNG!H32+[10]Florence!H32+'[10]MG&amp;E'!H32:I32</f>
        <v>0</v>
      </c>
      <c r="I32" s="108"/>
      <c r="J32" s="107">
        <f>'[10]WI Gas'!J32:K32+[10]WEPCO!J32+[10]WPSC!J32+[10]Alliant!J32+[10]NSP!J32+[10]MWNG!J32+'[10]SWL&amp;P'!J32:K32+'[10]City Gas'!J32:K32+[10]SCVNG!J32+[10]Florence!J32+'[10]MG&amp;E'!J32:K32</f>
        <v>0</v>
      </c>
      <c r="K32" s="108"/>
      <c r="L32" s="6">
        <f t="shared" si="2"/>
        <v>12586</v>
      </c>
    </row>
    <row r="33" spans="1:12" s="2" customFormat="1" x14ac:dyDescent="0.25">
      <c r="A33" s="5" t="s">
        <v>29</v>
      </c>
      <c r="B33" s="4">
        <f>'[10]WI Gas'!B33+[10]WEPCO!B33+[10]WPSC!B33+[10]Alliant!B33+[10]NSP!B33+[10]MWNG!B33+'[10]SWL&amp;P'!B33+'[10]City Gas'!B33+[10]SCVNG!B33+[10]Florence!B33+'[10]MG&amp;E'!B33</f>
        <v>0</v>
      </c>
      <c r="C33" s="4">
        <f>'[10]WI Gas'!C33+[10]WEPCO!C33+[10]WPSC!C33+[10]Alliant!C33+[10]NSP!C33+[10]MWNG!C33+'[10]SWL&amp;P'!C33+'[10]City Gas'!C33+[10]SCVNG!C33+[10]Florence!C33+'[10]MG&amp;E'!C33</f>
        <v>0</v>
      </c>
      <c r="D33" s="107">
        <f>'[10]WI Gas'!D33:E33+[10]WEPCO!D33+[10]WPSC!D33+[10]Alliant!D33+[10]NSP!D33+[10]MWNG!D33+'[10]SWL&amp;P'!D33:E33+'[10]City Gas'!D33:E33+[10]SCVNG!D33+[10]Florence!D33+'[10]MG&amp;E'!D33:E33</f>
        <v>0</v>
      </c>
      <c r="E33" s="108"/>
      <c r="F33" s="107">
        <f>'[10]WI Gas'!F33:G33+[10]WEPCO!F33+[10]WPSC!F33+[10]Alliant!F33+[10]NSP!F33+[10]MWNG!F33+'[10]SWL&amp;P'!F33:G33+'[10]City Gas'!F33:G33+[10]SCVNG!F33+[10]Florence!F33+'[10]MG&amp;E'!F33:G33</f>
        <v>0</v>
      </c>
      <c r="G33" s="108"/>
      <c r="H33" s="107">
        <f>'[10]WI Gas'!H33:I33+[10]WEPCO!H33+[10]WPSC!H33+[10]Alliant!H33+[10]NSP!H33+[10]MWNG!H33+'[10]SWL&amp;P'!H33:I33+'[10]City Gas'!H33:I33+[10]SCVNG!H33+[10]Florence!H33+'[10]MG&amp;E'!H33:I33</f>
        <v>0</v>
      </c>
      <c r="I33" s="108"/>
      <c r="J33" s="107">
        <f>'[10]WI Gas'!J33:K33+[10]WEPCO!J33+[10]WPSC!J33+[10]Alliant!J33+[10]NSP!J33+[10]MWNG!J33+'[10]SWL&amp;P'!J33:K33+'[10]City Gas'!J33:K33+[10]SCVNG!J33+[10]Florence!J33+'[10]MG&amp;E'!J33:K33</f>
        <v>0</v>
      </c>
      <c r="K33" s="108"/>
      <c r="L33" s="6">
        <f t="shared" si="2"/>
        <v>0</v>
      </c>
    </row>
    <row r="34" spans="1:12" s="2" customFormat="1" x14ac:dyDescent="0.25">
      <c r="A34" s="5" t="s">
        <v>30</v>
      </c>
      <c r="B34" s="4">
        <f>'[10]WI Gas'!B34+[10]WEPCO!B34+[10]WPSC!B34+[10]Alliant!B34+[10]NSP!B34+[10]MWNG!B34+'[10]SWL&amp;P'!B34+'[10]City Gas'!B34+[10]SCVNG!B34+[10]Florence!B34+'[10]MG&amp;E'!B34</f>
        <v>0</v>
      </c>
      <c r="C34" s="4">
        <f>'[10]WI Gas'!C34+[10]WEPCO!C34+[10]WPSC!C34+[10]Alliant!C34+[10]NSP!C34+[10]MWNG!C34+'[10]SWL&amp;P'!C34+'[10]City Gas'!C34+[10]SCVNG!C34+[10]Florence!C34+'[10]MG&amp;E'!C34</f>
        <v>91</v>
      </c>
      <c r="D34" s="107">
        <f>'[10]WI Gas'!D34:E34+[10]WEPCO!D34+[10]WPSC!D34+[10]Alliant!D34+[10]NSP!D34+[10]MWNG!D34+'[10]SWL&amp;P'!D34:E34+'[10]City Gas'!D34:E34+[10]SCVNG!D34+[10]Florence!D34+'[10]MG&amp;E'!D34:E34</f>
        <v>13452</v>
      </c>
      <c r="E34" s="108"/>
      <c r="F34" s="107">
        <f>'[10]WI Gas'!F34:G34+[10]WEPCO!F34+[10]WPSC!F34+[10]Alliant!F34+[10]NSP!F34+[10]MWNG!F34+'[10]SWL&amp;P'!F34:G34+'[10]City Gas'!F34:G34+[10]SCVNG!F34+[10]Florence!F34+'[10]MG&amp;E'!F34:G34</f>
        <v>0</v>
      </c>
      <c r="G34" s="108"/>
      <c r="H34" s="107">
        <f>'[10]WI Gas'!H34:I34+[10]WEPCO!H34+[10]WPSC!H34+[10]Alliant!H34+[10]NSP!H34+[10]MWNG!H34+'[10]SWL&amp;P'!H34:I34+'[10]City Gas'!H34:I34+[10]SCVNG!H34+[10]Florence!H34+'[10]MG&amp;E'!H34:I34</f>
        <v>0</v>
      </c>
      <c r="I34" s="108"/>
      <c r="J34" s="107">
        <f>'[10]WI Gas'!J34:K34+[10]WEPCO!J34+[10]WPSC!J34+[10]Alliant!J34+[10]NSP!J34+[10]MWNG!J34+'[10]SWL&amp;P'!J34:K34+'[10]City Gas'!J34:K34+[10]SCVNG!J34+[10]Florence!J34+'[10]MG&amp;E'!J34:K34</f>
        <v>0</v>
      </c>
      <c r="K34" s="108"/>
      <c r="L34" s="6">
        <f t="shared" si="2"/>
        <v>13543</v>
      </c>
    </row>
    <row r="35" spans="1:12" s="2" customFormat="1" x14ac:dyDescent="0.25">
      <c r="A35" s="5" t="s">
        <v>31</v>
      </c>
      <c r="B35" s="4">
        <f>'[10]WI Gas'!B35+[10]WEPCO!B35+[10]WPSC!B35+[10]Alliant!B35+[10]NSP!B35+[10]MWNG!B35+'[10]SWL&amp;P'!B35+'[10]City Gas'!B35+[10]SCVNG!B35+[10]Florence!B35+'[10]MG&amp;E'!B35</f>
        <v>26</v>
      </c>
      <c r="C35" s="4">
        <f>'[10]WI Gas'!C35+[10]WEPCO!C35+[10]WPSC!C35+[10]Alliant!C35+[10]NSP!C35+[10]MWNG!C35+'[10]SWL&amp;P'!C35+'[10]City Gas'!C35+[10]SCVNG!C35+[10]Florence!C35+'[10]MG&amp;E'!C35</f>
        <v>1370638</v>
      </c>
      <c r="D35" s="107">
        <f>'[10]WI Gas'!D35:E35+[10]WEPCO!D35+[10]WPSC!D35+[10]Alliant!D35+[10]NSP!D35+[10]MWNG!D35+'[10]SWL&amp;P'!D35:E35+'[10]City Gas'!D35:E35+[10]SCVNG!D35+[10]Florence!D35+'[10]MG&amp;E'!D35:E35</f>
        <v>17087</v>
      </c>
      <c r="E35" s="108"/>
      <c r="F35" s="107">
        <f>'[10]WI Gas'!F35:G35+[10]WEPCO!F35+[10]WPSC!F35+[10]Alliant!F35+[10]NSP!F35+[10]MWNG!F35+'[10]SWL&amp;P'!F35:G35+'[10]City Gas'!F35:G35+[10]SCVNG!F35+[10]Florence!F35+'[10]MG&amp;E'!F35:G35</f>
        <v>1205</v>
      </c>
      <c r="G35" s="108"/>
      <c r="H35" s="107">
        <f>'[10]WI Gas'!H35:I35+[10]WEPCO!H35+[10]WPSC!H35+[10]Alliant!H35+[10]NSP!H35+[10]MWNG!H35+'[10]SWL&amp;P'!H35:I35+'[10]City Gas'!H35:I35+[10]SCVNG!H35+[10]Florence!H35+'[10]MG&amp;E'!H35:I35</f>
        <v>101</v>
      </c>
      <c r="I35" s="108"/>
      <c r="J35" s="107">
        <f>'[10]WI Gas'!J35:K35+[10]WEPCO!J35+[10]WPSC!J35+[10]Alliant!J35+[10]NSP!J35+[10]MWNG!J35+'[10]SWL&amp;P'!J35:K35+'[10]City Gas'!J35:K35+[10]SCVNG!J35+[10]Florence!J35+'[10]MG&amp;E'!J35:K35</f>
        <v>1</v>
      </c>
      <c r="K35" s="108"/>
      <c r="L35" s="6">
        <f t="shared" si="2"/>
        <v>1389058</v>
      </c>
    </row>
    <row r="36" spans="1:12" s="2" customFormat="1" x14ac:dyDescent="0.25">
      <c r="A36" s="5" t="s">
        <v>32</v>
      </c>
      <c r="B36" s="4">
        <f>'[10]WI Gas'!B36+[10]WEPCO!B36+[10]WPSC!B36+[10]Alliant!B36+[10]NSP!B36+[10]MWNG!B36+'[10]SWL&amp;P'!B36+'[10]City Gas'!B36+[10]SCVNG!B36+[10]Florence!B36+'[10]MG&amp;E'!B36</f>
        <v>0</v>
      </c>
      <c r="C36" s="4">
        <f>'[10]WI Gas'!C36+[10]WEPCO!C36+[10]WPSC!C36+[10]Alliant!C36+[10]NSP!C36+[10]MWNG!C36+'[10]SWL&amp;P'!C36+'[10]City Gas'!C36+[10]SCVNG!C36+[10]Florence!C36+'[10]MG&amp;E'!C36</f>
        <v>0</v>
      </c>
      <c r="D36" s="107">
        <f>'[10]WI Gas'!D36:E36+[10]WEPCO!D36+[10]WPSC!D36+[10]Alliant!D36+[10]NSP!D36+[10]MWNG!D36+'[10]SWL&amp;P'!D36:E36+'[10]City Gas'!D36:E36+[10]SCVNG!D36+[10]Florence!D36+'[10]MG&amp;E'!D36:E36</f>
        <v>0</v>
      </c>
      <c r="E36" s="108"/>
      <c r="F36" s="107">
        <f>'[10]WI Gas'!F36:G36+[10]WEPCO!F36+[10]WPSC!F36+[10]Alliant!F36+[10]NSP!F36+[10]MWNG!F36+'[10]SWL&amp;P'!F36:G36+'[10]City Gas'!F36:G36+[10]SCVNG!F36+[10]Florence!F36+'[10]MG&amp;E'!F36:G36</f>
        <v>0</v>
      </c>
      <c r="G36" s="108"/>
      <c r="H36" s="107">
        <f>'[10]WI Gas'!H36:I36+[10]WEPCO!H36+[10]WPSC!H36+[10]Alliant!H36+[10]NSP!H36+[10]MWNG!H36+'[10]SWL&amp;P'!H36:I36+'[10]City Gas'!H36:I36+[10]SCVNG!H36+[10]Florence!H36+'[10]MG&amp;E'!H36:I36</f>
        <v>0</v>
      </c>
      <c r="I36" s="108"/>
      <c r="J36" s="107">
        <f>'[10]WI Gas'!J36:K36+[10]WEPCO!J36+[10]WPSC!J36+[10]Alliant!J36+[10]NSP!J36+[10]MWNG!J36+'[10]SWL&amp;P'!J36:K36+'[10]City Gas'!J36:K36+[10]SCVNG!J36+[10]Florence!J36+'[10]MG&amp;E'!J36:K36</f>
        <v>0</v>
      </c>
      <c r="K36" s="108"/>
      <c r="L36" s="6">
        <f t="shared" si="2"/>
        <v>0</v>
      </c>
    </row>
    <row r="37" spans="1:12" s="2" customFormat="1" x14ac:dyDescent="0.25">
      <c r="A37" s="5" t="s">
        <v>98</v>
      </c>
      <c r="B37" s="4">
        <f>'[10]WI Gas'!B37+[10]WEPCO!B37+[10]WPSC!B37+[10]Alliant!B37+[10]NSP!B37+[10]MWNG!B37+'[10]SWL&amp;P'!B37+'[10]City Gas'!B37+[10]SCVNG!B37+[10]Florence!B37+'[10]MG&amp;E'!B37</f>
        <v>0</v>
      </c>
      <c r="C37" s="4">
        <f>'[10]WI Gas'!C37+[10]WEPCO!C37+[10]WPSC!C37+[10]Alliant!C37+[10]NSP!C37+[10]MWNG!C37+'[10]SWL&amp;P'!C37+'[10]City Gas'!C37+[10]SCVNG!C37+[10]Florence!C37+'[10]MG&amp;E'!C37</f>
        <v>0</v>
      </c>
      <c r="D37" s="107">
        <f>'[10]WI Gas'!D37:E37+[10]WEPCO!D37+[10]WPSC!D37+[10]Alliant!D37+[10]NSP!D37+[10]MWNG!D37+'[10]SWL&amp;P'!D37:E37+'[10]City Gas'!D37:E37+[10]SCVNG!D37+[10]Florence!D37+'[10]MG&amp;E'!D37:E37</f>
        <v>0</v>
      </c>
      <c r="E37" s="108"/>
      <c r="F37" s="107">
        <f>'[10]WI Gas'!F37:G37+[10]WEPCO!F37+[10]WPSC!F37+[10]Alliant!F37+[10]NSP!F37+[10]MWNG!F37+'[10]SWL&amp;P'!F37:G37+'[10]City Gas'!F37:G37+[10]SCVNG!F37+[10]Florence!F37+'[10]MG&amp;E'!F37:G37</f>
        <v>0</v>
      </c>
      <c r="G37" s="108"/>
      <c r="H37" s="107">
        <f>'[10]WI Gas'!H37:I37+[10]WEPCO!H37+[10]WPSC!H37+[10]Alliant!H37+[10]NSP!H37+[10]MWNG!H37+'[10]SWL&amp;P'!H37:I37+'[10]City Gas'!H37:I37+[10]SCVNG!H37+[10]Florence!H37+'[10]MG&amp;E'!H37:I37</f>
        <v>0</v>
      </c>
      <c r="I37" s="108"/>
      <c r="J37" s="107">
        <f>'[10]WI Gas'!J37:K37+[10]WEPCO!J37+[10]WPSC!J37+[10]Alliant!J37+[10]NSP!J37+[10]MWNG!J37+'[10]SWL&amp;P'!J37:K37+'[10]City Gas'!J37:K37+[10]SCVNG!J37+[10]Florence!J37+'[10]MG&amp;E'!J37:K37</f>
        <v>0</v>
      </c>
      <c r="K37" s="108"/>
      <c r="L37" s="6">
        <f t="shared" si="2"/>
        <v>0</v>
      </c>
    </row>
    <row r="38" spans="1:12" s="2" customFormat="1" x14ac:dyDescent="0.25">
      <c r="A38" s="5" t="s">
        <v>10</v>
      </c>
      <c r="B38" s="4">
        <f>'[10]WI Gas'!B38+[10]WEPCO!B38+[10]WPSC!B38+[10]Alliant!B38+[10]NSP!B38+[10]MWNG!B38+'[10]SWL&amp;P'!B38+'[10]City Gas'!B38+[10]SCVNG!B38+[10]Florence!B38+'[10]MG&amp;E'!B38</f>
        <v>329</v>
      </c>
      <c r="C38" s="4">
        <f>'[10]WI Gas'!C38+[10]WEPCO!C38+[10]WPSC!C38+[10]Alliant!C38+[10]NSP!C38+[10]MWNG!C38+'[10]SWL&amp;P'!C38+'[10]City Gas'!C38+[10]SCVNG!C38+[10]Florence!C38+'[10]MG&amp;E'!C38</f>
        <v>1802</v>
      </c>
      <c r="D38" s="107">
        <f>'[10]WI Gas'!D38:E38+[10]WEPCO!D38+[10]WPSC!D38+[10]Alliant!D38+[10]NSP!D38+[10]MWNG!D38+'[10]SWL&amp;P'!D38:E38+'[10]City Gas'!D38:E38+[10]SCVNG!D38+[10]Florence!D38+'[10]MG&amp;E'!D38:E38</f>
        <v>68</v>
      </c>
      <c r="E38" s="108"/>
      <c r="F38" s="107">
        <f>'[10]WI Gas'!F38:G38+[10]WEPCO!F38+[10]WPSC!F38+[10]Alliant!F38+[10]NSP!F38+[10]MWNG!F38+'[10]SWL&amp;P'!F38:G38+'[10]City Gas'!F38:G38+[10]SCVNG!F38+[10]Florence!F38+'[10]MG&amp;E'!F38:G38</f>
        <v>4</v>
      </c>
      <c r="G38" s="108"/>
      <c r="H38" s="107">
        <f>'[10]WI Gas'!H38:I38+[10]WEPCO!H38+[10]WPSC!H38+[10]Alliant!H38+[10]NSP!H38+[10]MWNG!H38+'[10]SWL&amp;P'!H38:I38+'[10]City Gas'!H38:I38+[10]SCVNG!H38+[10]Florence!H38+'[10]MG&amp;E'!H38:I38</f>
        <v>0</v>
      </c>
      <c r="I38" s="108"/>
      <c r="J38" s="107">
        <f>'[10]WI Gas'!J38:K38+[10]WEPCO!J38+[10]WPSC!J38+[10]Alliant!J38+[10]NSP!J38+[10]MWNG!J38+'[10]SWL&amp;P'!J38:K38+'[10]City Gas'!J38:K38+[10]SCVNG!J38+[10]Florence!J38+'[10]MG&amp;E'!J38:K38</f>
        <v>0</v>
      </c>
      <c r="K38" s="108"/>
      <c r="L38" s="6">
        <f t="shared" si="2"/>
        <v>2203</v>
      </c>
    </row>
    <row r="39" spans="1:12" s="2" customFormat="1" x14ac:dyDescent="0.25">
      <c r="A39" s="11" t="s">
        <v>11</v>
      </c>
      <c r="B39" s="6">
        <f>SUM(B30:B38)</f>
        <v>358</v>
      </c>
      <c r="C39" s="6">
        <f t="shared" ref="C39:L39" si="3">SUM(C30:C38)</f>
        <v>1593988</v>
      </c>
      <c r="D39" s="109">
        <f t="shared" si="3"/>
        <v>70993</v>
      </c>
      <c r="E39" s="109">
        <f t="shared" si="3"/>
        <v>0</v>
      </c>
      <c r="F39" s="109">
        <f t="shared" si="3"/>
        <v>2462</v>
      </c>
      <c r="G39" s="109">
        <f t="shared" si="3"/>
        <v>0</v>
      </c>
      <c r="H39" s="109">
        <f t="shared" si="3"/>
        <v>331</v>
      </c>
      <c r="I39" s="109">
        <f t="shared" si="3"/>
        <v>0</v>
      </c>
      <c r="J39" s="110">
        <f t="shared" si="3"/>
        <v>9</v>
      </c>
      <c r="K39" s="111"/>
      <c r="L39" s="6">
        <f t="shared" si="3"/>
        <v>1668141</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'[10]WI Gas'!B43+[10]WEPCO!B43+[10]WPSC!B43+[10]Alliant!B43+[10]NSP!B43+[10]MWNG!B43+'[10]SWL&amp;P'!B43+'[10]City Gas'!B43+[10]SCVNG!B43+[10]Florence!B43+'[10]MG&amp;E'!B43</f>
        <v>327.74</v>
      </c>
      <c r="C43" s="4">
        <f>'[10]WI Gas'!C43+[10]WEPCO!C43+[10]WPSC!C43+[10]Alliant!C43+[10]NSP!C43+[10]MWNG!C43+'[10]SWL&amp;P'!C43+'[10]City Gas'!C43+[10]SCVNG!C43+[10]Florence!C43+'[10]MG&amp;E'!C43</f>
        <v>3.9699999999999998</v>
      </c>
      <c r="D43" s="4">
        <f>'[10]WI Gas'!D43+[10]WEPCO!D43+[10]WPSC!D43+[10]Alliant!D43+[10]NSP!D43+[10]MWNG!D43+'[10]SWL&amp;P'!D43+'[10]City Gas'!D43+[10]SCVNG!D43+[10]Florence!D43+'[10]MG&amp;E'!D43</f>
        <v>25.29</v>
      </c>
      <c r="E43" s="4">
        <f>'[10]WI Gas'!E43+[10]WEPCO!E43+[10]WPSC!E43+[10]Alliant!E43+[10]NSP!E43+[10]MWNG!E43+'[10]SWL&amp;P'!E43+'[10]City Gas'!E43+[10]SCVNG!E43+[10]Florence!E43+'[10]MG&amp;E'!E43</f>
        <v>1353.74</v>
      </c>
      <c r="F43" s="4">
        <f>'[10]WI Gas'!F43+[10]WEPCO!F43+[10]WPSC!F43+[10]Alliant!F43+[10]NSP!F43+[10]MWNG!F43+'[10]SWL&amp;P'!F43+'[10]City Gas'!F43+[10]SCVNG!F43+[10]Florence!F43+'[10]MG&amp;E'!F43</f>
        <v>7316.0249999999996</v>
      </c>
      <c r="G43" s="4">
        <f>'[10]WI Gas'!G43+[10]WEPCO!G43+[10]WPSC!G43+[10]Alliant!G43+[10]NSP!G43+[10]MWNG!G43+'[10]SWL&amp;P'!G43+'[10]City Gas'!G43+[10]SCVNG!G43+[10]Florence!G43+'[10]MG&amp;E'!G43</f>
        <v>4821.2370000000001</v>
      </c>
      <c r="H43" s="4">
        <f>'[10]WI Gas'!H43+[10]WEPCO!H43+[10]WPSC!H43+[10]Alliant!H43+[10]NSP!H43+[10]MWNG!H43+'[10]SWL&amp;P'!H43+'[10]City Gas'!H43+[10]SCVNG!H43+[10]Florence!H43+'[10]MG&amp;E'!H43</f>
        <v>3988.1819999999998</v>
      </c>
      <c r="I43" s="4">
        <f>'[10]WI Gas'!I43+[10]WEPCO!I43+[10]WPSC!I43+[10]Alliant!I43+[10]NSP!I43+[10]MWNG!I43+'[10]SWL&amp;P'!I43+'[10]City Gas'!I43+[10]SCVNG!I43+[10]Florence!I43+'[10]MG&amp;E'!I43</f>
        <v>11177.428</v>
      </c>
      <c r="J43" s="4">
        <f>'[10]WI Gas'!J43+[10]WEPCO!J43+[10]WPSC!J43+[10]Alliant!J43+[10]NSP!J43+[10]MWNG!J43+'[10]SWL&amp;P'!J43+'[10]City Gas'!J43+[10]SCVNG!J43+[10]Florence!J43+'[10]MG&amp;E'!J43</f>
        <v>6563.9760000000006</v>
      </c>
      <c r="K43" s="4">
        <f>'[10]WI Gas'!K43+[10]WEPCO!K43+[10]WPSC!K43+[10]Alliant!K43+[10]NSP!K43+[10]MWNG!K43+'[10]SWL&amp;P'!K43+'[10]City Gas'!K43+[10]SCVNG!K43+[10]Florence!K43+'[10]MG&amp;E'!K43</f>
        <v>4006.433</v>
      </c>
      <c r="L43" s="17">
        <f>SUM(B43:K43)</f>
        <v>39584.021000000001</v>
      </c>
    </row>
    <row r="44" spans="1:12" s="2" customFormat="1" x14ac:dyDescent="0.25">
      <c r="A44" s="5" t="s">
        <v>19</v>
      </c>
      <c r="B44" s="4">
        <f>'[10]WI Gas'!B44+[10]WEPCO!B44+[10]WPSC!B44+[10]Alliant!B44+[10]NSP!B44+[10]MWNG!B44+'[10]SWL&amp;P'!B44+'[10]City Gas'!B44+[10]SCVNG!B44+[10]Florence!B44+'[10]MG&amp;E'!B44</f>
        <v>15928</v>
      </c>
      <c r="C44" s="4">
        <f>'[10]WI Gas'!C44+[10]WEPCO!C44+[10]WPSC!C44+[10]Alliant!C44+[10]NSP!C44+[10]MWNG!C44+'[10]SWL&amp;P'!C44+'[10]City Gas'!C44+[10]SCVNG!C44+[10]Florence!C44+'[10]MG&amp;E'!C44</f>
        <v>2326</v>
      </c>
      <c r="D44" s="4">
        <f>'[10]WI Gas'!D44+[10]WEPCO!D44+[10]WPSC!D44+[10]Alliant!D44+[10]NSP!D44+[10]MWNG!D44+'[10]SWL&amp;P'!D44+'[10]City Gas'!D44+[10]SCVNG!D44+[10]Florence!D44+'[10]MG&amp;E'!D44</f>
        <v>1473</v>
      </c>
      <c r="E44" s="4">
        <f>'[10]WI Gas'!E44+[10]WEPCO!E44+[10]WPSC!E44+[10]Alliant!E44+[10]NSP!E44+[10]MWNG!E44+'[10]SWL&amp;P'!E44+'[10]City Gas'!E44+[10]SCVNG!E44+[10]Florence!E44+'[10]MG&amp;E'!E44</f>
        <v>42736</v>
      </c>
      <c r="F44" s="4">
        <f>'[10]WI Gas'!F44+[10]WEPCO!F44+[10]WPSC!F44+[10]Alliant!F44+[10]NSP!F44+[10]MWNG!F44+'[10]SWL&amp;P'!F44+'[10]City Gas'!F44+[10]SCVNG!F44+[10]Florence!F44+'[10]MG&amp;E'!F44</f>
        <v>194734</v>
      </c>
      <c r="G44" s="4">
        <f>'[10]WI Gas'!G44+[10]WEPCO!G44+[10]WPSC!G44+[10]Alliant!G44+[10]NSP!G44+[10]MWNG!G44+'[10]SWL&amp;P'!G44+'[10]City Gas'!G44+[10]SCVNG!G44+[10]Florence!G44+'[10]MG&amp;E'!G44</f>
        <v>289367</v>
      </c>
      <c r="H44" s="4">
        <f>'[10]WI Gas'!H44+[10]WEPCO!H44+[10]WPSC!H44+[10]Alliant!H44+[10]NSP!H44+[10]MWNG!H44+'[10]SWL&amp;P'!H44+'[10]City Gas'!H44+[10]SCVNG!H44+[10]Florence!H44+'[10]MG&amp;E'!H44</f>
        <v>259503</v>
      </c>
      <c r="I44" s="4">
        <f>'[10]WI Gas'!I44+[10]WEPCO!I44+[10]WPSC!I44+[10]Alliant!I44+[10]NSP!I44+[10]MWNG!I44+'[10]SWL&amp;P'!I44+'[10]City Gas'!I44+[10]SCVNG!I44+[10]Florence!I44+'[10]MG&amp;E'!I44</f>
        <v>364511</v>
      </c>
      <c r="J44" s="4">
        <f>'[10]WI Gas'!J44+[10]WEPCO!J44+[10]WPSC!J44+[10]Alliant!J44+[10]NSP!J44+[10]MWNG!J44+'[10]SWL&amp;P'!J44+'[10]City Gas'!J44+[10]SCVNG!J44+[10]Florence!J44+'[10]MG&amp;E'!J44</f>
        <v>282590</v>
      </c>
      <c r="K44" s="4">
        <f>'[10]WI Gas'!K44+[10]WEPCO!K44+[10]WPSC!K44+[10]Alliant!K44+[10]NSP!K44+[10]MWNG!K44+'[10]SWL&amp;P'!K44+'[10]City Gas'!K44+[10]SCVNG!K44+[10]Florence!K44+'[10]MG&amp;E'!K44</f>
        <v>214972</v>
      </c>
      <c r="L44" s="6">
        <f>SUM(B44:K44)</f>
        <v>1668140</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'[10]WI Gas'!E49:F49+[10]WEPCO!E49+[10]WPSC!E49+[10]Alliant!E49+[10]NSP!E49+[10]MWNG!E49+'[10]SWL&amp;P'!E49:F49+'[10]City Gas'!E49:F49+[10]SCVNG!E49+[10]Florence!E49+'[10]MG&amp;E'!E49:F49</f>
        <v>18</v>
      </c>
      <c r="F49" s="108"/>
      <c r="G49" s="107">
        <f>'[10]WI Gas'!G49:H49+[10]WEPCO!G49+[10]WPSC!G49+[10]Alliant!G49+[10]NSP!G49+[10]MWNG!G49+'[10]SWL&amp;P'!G49:H49+'[10]City Gas'!G49:H49+[10]SCVNG!G49+[10]Florence!G49+'[10]MG&amp;E'!G49:H49</f>
        <v>6</v>
      </c>
      <c r="H49" s="108"/>
      <c r="I49" s="107">
        <f>'[10]WI Gas'!I49:J49+[10]WEPCO!I49+[10]WPSC!I49+[10]Alliant!I49+[10]NSP!I49+[10]MWNG!I49+'[10]SWL&amp;P'!I49:J49+'[10]City Gas'!I49:J49+[10]SCVNG!I49+[10]Florence!I49+'[10]MG&amp;E'!I49:J49</f>
        <v>133</v>
      </c>
      <c r="J49" s="108"/>
      <c r="K49" s="107">
        <f>'[10]WI Gas'!K49:L49+[10]WEPCO!K49+[10]WPSC!K49+[10]Alliant!K49+[10]NSP!K49+[10]MWNG!K49+'[10]SWL&amp;P'!K49:L49+'[10]City Gas'!K49:L49+[10]SCVNG!K49+[10]Florence!K49+'[10]MG&amp;E'!K49:L49</f>
        <v>58</v>
      </c>
      <c r="L49" s="108"/>
    </row>
    <row r="50" spans="1:12" s="2" customFormat="1" x14ac:dyDescent="0.25">
      <c r="A50" s="101" t="s">
        <v>54</v>
      </c>
      <c r="B50" s="102"/>
      <c r="C50" s="102"/>
      <c r="D50" s="103"/>
      <c r="E50" s="107">
        <f>'[10]WI Gas'!E50:F50+[10]WEPCO!E50+[10]WPSC!E50+[10]Alliant!E50+[10]NSP!E50+[10]MWNG!E50+'[10]SWL&amp;P'!E50:F50+'[10]City Gas'!E50:F50+[10]SCVNG!E50+[10]Florence!E50+'[10]MG&amp;E'!E50:F50</f>
        <v>11</v>
      </c>
      <c r="F50" s="108"/>
      <c r="G50" s="107">
        <f>'[10]WI Gas'!G50:H50+[10]WEPCO!G50+[10]WPSC!G50+[10]Alliant!G50+[10]NSP!G50+[10]MWNG!G50+'[10]SWL&amp;P'!G50:H50+'[10]City Gas'!G50:H50+[10]SCVNG!G50+[10]Florence!G50+'[10]MG&amp;E'!G50:H50</f>
        <v>6</v>
      </c>
      <c r="H50" s="108"/>
      <c r="I50" s="107">
        <f>'[10]WI Gas'!I50:J50+[10]WEPCO!I50+[10]WPSC!I50+[10]Alliant!I50+[10]NSP!I50+[10]MWNG!I50+'[10]SWL&amp;P'!I50:J50+'[10]City Gas'!I50:J50+[10]SCVNG!I50+[10]Florence!I50+'[10]MG&amp;E'!I50:J50</f>
        <v>128</v>
      </c>
      <c r="J50" s="108"/>
      <c r="K50" s="107">
        <f>'[10]WI Gas'!K50:L50+[10]WEPCO!K50+[10]WPSC!K50+[10]Alliant!K50+[10]NSP!K50+[10]MWNG!K50+'[10]SWL&amp;P'!K50:L50+'[10]City Gas'!K50:L50+[10]SCVNG!K50+[10]Florence!K50+'[10]MG&amp;E'!K50:L50</f>
        <v>82</v>
      </c>
      <c r="L50" s="108"/>
    </row>
    <row r="51" spans="1:12" s="2" customFormat="1" x14ac:dyDescent="0.25">
      <c r="A51" s="101" t="s">
        <v>55</v>
      </c>
      <c r="B51" s="102"/>
      <c r="C51" s="102"/>
      <c r="D51" s="103"/>
      <c r="E51" s="107">
        <f>'[10]WI Gas'!E51:F51+[10]WEPCO!E51+[10]WPSC!E51+[10]Alliant!E51+[10]NSP!E51+[10]MWNG!E51+'[10]SWL&amp;P'!E51:F51+'[10]City Gas'!E51:F51+[10]SCVNG!E51+[10]Florence!E51+'[10]MG&amp;E'!E51:F51</f>
        <v>224</v>
      </c>
      <c r="F51" s="108"/>
      <c r="G51" s="107">
        <f>'[10]WI Gas'!G51:H51+[10]WEPCO!G51+[10]WPSC!G51+[10]Alliant!G51+[10]NSP!G51+[10]MWNG!G51+'[10]SWL&amp;P'!G51:H51+'[10]City Gas'!G51:H51+[10]SCVNG!G51+[10]Florence!G51+'[10]MG&amp;E'!G51:H51</f>
        <v>212</v>
      </c>
      <c r="H51" s="108"/>
      <c r="I51" s="107">
        <f>'[10]WI Gas'!I51:J51+[10]WEPCO!I51+[10]WPSC!I51+[10]Alliant!I51+[10]NSP!I51+[10]MWNG!I51+'[10]SWL&amp;P'!I51:J51+'[10]City Gas'!I51:J51+[10]SCVNG!I51+[10]Florence!I51+'[10]MG&amp;E'!I51:J51</f>
        <v>967</v>
      </c>
      <c r="J51" s="108"/>
      <c r="K51" s="107">
        <f>'[10]WI Gas'!K51:L51+[10]WEPCO!K51+[10]WPSC!K51+[10]Alliant!K51+[10]NSP!K51+[10]MWNG!K51+'[10]SWL&amp;P'!K51:L51+'[10]City Gas'!K51:L51+[10]SCVNG!K51+[10]Florence!K51+'[10]MG&amp;E'!K51:L51</f>
        <v>886</v>
      </c>
      <c r="L51" s="108"/>
    </row>
    <row r="52" spans="1:12" s="2" customFormat="1" x14ac:dyDescent="0.25">
      <c r="A52" s="101" t="s">
        <v>56</v>
      </c>
      <c r="B52" s="102"/>
      <c r="C52" s="102"/>
      <c r="D52" s="103"/>
      <c r="E52" s="107">
        <f>'[10]WI Gas'!E52:F52+[10]WEPCO!E52+[10]WPSC!E52+[10]Alliant!E52+[10]NSP!E52+[10]MWNG!E52+'[10]SWL&amp;P'!E52:F52+'[10]City Gas'!E52:F52+[10]SCVNG!E52+[10]Florence!E52+'[10]MG&amp;E'!E52:F52</f>
        <v>8</v>
      </c>
      <c r="F52" s="108"/>
      <c r="G52" s="107">
        <f>'[10]WI Gas'!G52:H52+[10]WEPCO!G52+[10]WPSC!G52+[10]Alliant!G52+[10]NSP!G52+[10]MWNG!G52+'[10]SWL&amp;P'!G52:H52+'[10]City Gas'!G52:H52+[10]SCVNG!G52+[10]Florence!G52+'[10]MG&amp;E'!G52:H52</f>
        <v>7</v>
      </c>
      <c r="H52" s="108"/>
      <c r="I52" s="107">
        <f>'[10]WI Gas'!I52:J52+[10]WEPCO!I52+[10]WPSC!I52+[10]Alliant!I52+[10]NSP!I52+[10]MWNG!I52+'[10]SWL&amp;P'!I52:J52+'[10]City Gas'!I52:J52+[10]SCVNG!I52+[10]Florence!I52+'[10]MG&amp;E'!I52:J52</f>
        <v>258</v>
      </c>
      <c r="J52" s="108"/>
      <c r="K52" s="107">
        <f>'[10]WI Gas'!K52:L52+[10]WEPCO!K52+[10]WPSC!K52+[10]Alliant!K52+[10]NSP!K52+[10]MWNG!K52+'[10]SWL&amp;P'!K52:L52+'[10]City Gas'!K52:L52+[10]SCVNG!K52+[10]Florence!K52+'[10]MG&amp;E'!K52:L52</f>
        <v>199</v>
      </c>
      <c r="L52" s="108"/>
    </row>
    <row r="53" spans="1:12" s="2" customFormat="1" x14ac:dyDescent="0.25">
      <c r="A53" s="101" t="s">
        <v>57</v>
      </c>
      <c r="B53" s="102"/>
      <c r="C53" s="102"/>
      <c r="D53" s="103"/>
      <c r="E53" s="107">
        <f>'[10]WI Gas'!E53:F53+[10]WEPCO!E53+[10]WPSC!E53+[10]Alliant!E53+[10]NSP!E53+[10]MWNG!E53+'[10]SWL&amp;P'!E53:F53+'[10]City Gas'!E53:F53+[10]SCVNG!E53+[10]Florence!E53+'[10]MG&amp;E'!E53:F53</f>
        <v>56</v>
      </c>
      <c r="F53" s="108"/>
      <c r="G53" s="107">
        <f>'[10]WI Gas'!G53:H53+[10]WEPCO!G53+[10]WPSC!G53+[10]Alliant!G53+[10]NSP!G53+[10]MWNG!G53+'[10]SWL&amp;P'!G53:H53+'[10]City Gas'!G53:H53+[10]SCVNG!G53+[10]Florence!G53+'[10]MG&amp;E'!G53:H53</f>
        <v>21</v>
      </c>
      <c r="H53" s="108"/>
      <c r="I53" s="107">
        <f>'[10]WI Gas'!I53:J53+[10]WEPCO!I53+[10]WPSC!I53+[10]Alliant!I53+[10]NSP!I53+[10]MWNG!I53+'[10]SWL&amp;P'!I53:J53+'[10]City Gas'!I53:J53+[10]SCVNG!I53+[10]Florence!I53+'[10]MG&amp;E'!I53:J53</f>
        <v>422</v>
      </c>
      <c r="J53" s="108"/>
      <c r="K53" s="107">
        <f>'[10]WI Gas'!K53:L53+[10]WEPCO!K53+[10]WPSC!K53+[10]Alliant!K53+[10]NSP!K53+[10]MWNG!K53+'[10]SWL&amp;P'!K53:L53+'[10]City Gas'!K53:L53+[10]SCVNG!K53+[10]Florence!K53+'[10]MG&amp;E'!K53:L53</f>
        <v>156</v>
      </c>
      <c r="L53" s="108"/>
    </row>
    <row r="54" spans="1:12" s="2" customFormat="1" x14ac:dyDescent="0.25">
      <c r="A54" s="101" t="s">
        <v>58</v>
      </c>
      <c r="B54" s="102"/>
      <c r="C54" s="102"/>
      <c r="D54" s="103"/>
      <c r="E54" s="107">
        <f>'[10]WI Gas'!E54:F54+[10]WEPCO!E54+[10]WPSC!E54+[10]Alliant!E54+[10]NSP!E54+[10]MWNG!E54+'[10]SWL&amp;P'!E54:F54+'[10]City Gas'!E54:F54+[10]SCVNG!E54+[10]Florence!E54+'[10]MG&amp;E'!E54:F54</f>
        <v>172</v>
      </c>
      <c r="F54" s="108"/>
      <c r="G54" s="107">
        <f>'[10]WI Gas'!G54:H54+[10]WEPCO!G54+[10]WPSC!G54+[10]Alliant!G54+[10]NSP!G54+[10]MWNG!G54+'[10]SWL&amp;P'!G54:H54+'[10]City Gas'!G54:H54+[10]SCVNG!G54+[10]Florence!G54+'[10]MG&amp;E'!G54:H54</f>
        <v>29</v>
      </c>
      <c r="H54" s="108"/>
      <c r="I54" s="107">
        <f>'[10]WI Gas'!I54:J54+[10]WEPCO!I54+[10]WPSC!I54+[10]Alliant!I54+[10]NSP!I54+[10]MWNG!I54+'[10]SWL&amp;P'!I54:J54+'[10]City Gas'!I54:J54+[10]SCVNG!I54+[10]Florence!I54+'[10]MG&amp;E'!I54:J54</f>
        <v>4867</v>
      </c>
      <c r="J54" s="108"/>
      <c r="K54" s="107">
        <f>'[10]WI Gas'!K54:L54+[10]WEPCO!K54+[10]WPSC!K54+[10]Alliant!K54+[10]NSP!K54+[10]MWNG!K54+'[10]SWL&amp;P'!K54:L54+'[10]City Gas'!K54:L54+[10]SCVNG!K54+[10]Florence!K54+'[10]MG&amp;E'!K54:L54</f>
        <v>725</v>
      </c>
      <c r="L54" s="108"/>
    </row>
    <row r="55" spans="1:12" s="2" customFormat="1" x14ac:dyDescent="0.25">
      <c r="A55" s="101" t="s">
        <v>59</v>
      </c>
      <c r="B55" s="102"/>
      <c r="C55" s="102"/>
      <c r="D55" s="103"/>
      <c r="E55" s="107">
        <f>'[10]WI Gas'!E55:F55+[10]WEPCO!E55+[10]WPSC!E55+[10]Alliant!E55+[10]NSP!E55+[10]MWNG!E55+'[10]SWL&amp;P'!E55:F55+'[10]City Gas'!E55:F55+[10]SCVNG!E55+[10]Florence!E55+'[10]MG&amp;E'!E55:F55</f>
        <v>26</v>
      </c>
      <c r="F55" s="108"/>
      <c r="G55" s="107">
        <f>'[10]WI Gas'!G55:H55+[10]WEPCO!G55+[10]WPSC!G55+[10]Alliant!G55+[10]NSP!G55+[10]MWNG!G55+'[10]SWL&amp;P'!G55:H55+'[10]City Gas'!G55:H55+[10]SCVNG!G55+[10]Florence!G55+'[10]MG&amp;E'!G55:H55</f>
        <v>7</v>
      </c>
      <c r="H55" s="108"/>
      <c r="I55" s="107">
        <f>'[10]WI Gas'!I55:J55+[10]WEPCO!I55+[10]WPSC!I55+[10]Alliant!I55+[10]NSP!I55+[10]MWNG!I55+'[10]SWL&amp;P'!I55:J55+'[10]City Gas'!I55:J55+[10]SCVNG!I55+[10]Florence!I55+'[10]MG&amp;E'!I55:J55</f>
        <v>170</v>
      </c>
      <c r="J55" s="108"/>
      <c r="K55" s="107">
        <f>'[10]WI Gas'!K55:L55+[10]WEPCO!K55+[10]WPSC!K55+[10]Alliant!K55+[10]NSP!K55+[10]MWNG!K55+'[10]SWL&amp;P'!K55:L55+'[10]City Gas'!K55:L55+[10]SCVNG!K55+[10]Florence!K55+'[10]MG&amp;E'!K55:L55</f>
        <v>39</v>
      </c>
      <c r="L55" s="108"/>
    </row>
    <row r="56" spans="1:12" s="2" customFormat="1" x14ac:dyDescent="0.25">
      <c r="A56" s="101" t="s">
        <v>10</v>
      </c>
      <c r="B56" s="102"/>
      <c r="C56" s="102"/>
      <c r="D56" s="103"/>
      <c r="E56" s="107">
        <f>'[10]WI Gas'!E56:F56+[10]WEPCO!E56+[10]WPSC!E56+[10]Alliant!E56+[10]NSP!E56+[10]MWNG!E56+'[10]SWL&amp;P'!E56:F56+'[10]City Gas'!E56:F56+[10]SCVNG!E56+[10]Florence!E56+'[10]MG&amp;E'!E56:F56</f>
        <v>20</v>
      </c>
      <c r="F56" s="108"/>
      <c r="G56" s="107">
        <f>'[10]WI Gas'!G56:H56+[10]WEPCO!G56+[10]WPSC!G56+[10]Alliant!G56+[10]NSP!G56+[10]MWNG!G56+'[10]SWL&amp;P'!G56:H56+'[10]City Gas'!G56:H56+[10]SCVNG!G56+[10]Florence!G56+'[10]MG&amp;E'!G56:H56</f>
        <v>5</v>
      </c>
      <c r="H56" s="108"/>
      <c r="I56" s="107">
        <f>'[10]WI Gas'!I56:J56+[10]WEPCO!I56+[10]WPSC!I56+[10]Alliant!I56+[10]NSP!I56+[10]MWNG!I56+'[10]SWL&amp;P'!I56:J56+'[10]City Gas'!I56:J56+[10]SCVNG!I56+[10]Florence!I56+'[10]MG&amp;E'!I56:J56</f>
        <v>269</v>
      </c>
      <c r="J56" s="108"/>
      <c r="K56" s="107">
        <f>'[10]WI Gas'!K56:L56+[10]WEPCO!K56+[10]WPSC!K56+[10]Alliant!K56+[10]NSP!K56+[10]MWNG!K56+'[10]SWL&amp;P'!K56:L56+'[10]City Gas'!K56:L56+[10]SCVNG!K56+[10]Florence!K56+'[10]MG&amp;E'!K56:L56</f>
        <v>70</v>
      </c>
      <c r="L56" s="108"/>
    </row>
    <row r="57" spans="1:12" s="2" customFormat="1" x14ac:dyDescent="0.25">
      <c r="A57" s="97" t="s">
        <v>60</v>
      </c>
      <c r="B57" s="97"/>
      <c r="C57" s="97"/>
      <c r="D57" s="97"/>
      <c r="E57" s="97"/>
      <c r="F57" s="97"/>
      <c r="G57" s="337">
        <f>'[10]WI Gas'!G57:L57+[10]WEPCO!G57+[10]WPSC!G57+[10]Alliant!G57+[10]NSP!G57+[10]MWNG!G57+'[10]SWL&amp;P'!G57:L57+'[10]City Gas'!G57:L57+[10]SCVNG!G57+[10]Florence!G57+'[10]MG&amp;E'!G57:L57</f>
        <v>2171</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84" t="s">
        <v>99</v>
      </c>
      <c r="B60" s="85"/>
      <c r="C60" s="86"/>
      <c r="D60" s="4">
        <f>[10]Alliant!D60+'[10]City Gas'!D60+[10]Florence!D60+'[10]MG&amp;E'!D60+[10]MWNG!D60+[10]NSP!D60+[10]SCVNG!D60+'[10]SWL&amp;P'!D60+[10]WEPCO!D60+'[10]WI Gas'!D60+[10]WPSC!D60</f>
        <v>1192</v>
      </c>
      <c r="E60" s="87" t="s">
        <v>64</v>
      </c>
      <c r="F60" s="88"/>
      <c r="G60" s="88"/>
      <c r="H60" s="88"/>
      <c r="I60" s="88"/>
      <c r="J60" s="88"/>
      <c r="K60" s="89"/>
      <c r="L60" s="354">
        <f>[10]Alliant!L60+'[10]City Gas'!L60+[10]Florence!L60+'[10]MG&amp;E'!L60+[10]MWNG!L60+[10]NSP!L60+[10]SCVNG!L60+'[10]SWL&amp;P'!L60+[10]WEPCO!L60+'[10]WI Gas'!L60+[10]WPSC!L60</f>
        <v>24159</v>
      </c>
    </row>
    <row r="61" spans="1:12" s="2" customFormat="1" x14ac:dyDescent="0.25">
      <c r="A61" s="46" t="s">
        <v>100</v>
      </c>
      <c r="B61" s="47"/>
      <c r="C61" s="48"/>
      <c r="D61" s="49">
        <f>[10]Alliant!D61+'[10]City Gas'!D61+[10]Florence!D61+'[10]MG&amp;E'!D61+[10]MWNG!D61+[10]NSP!D61+[10]SCVNG!D61+'[10]SWL&amp;P'!D61+[10]WEPCO!D61+'[10]WI Gas'!D61+[10]WPSC!D61</f>
        <v>316</v>
      </c>
      <c r="E61" s="348"/>
      <c r="F61" s="349"/>
      <c r="G61" s="349"/>
      <c r="H61" s="349"/>
      <c r="I61" s="349"/>
      <c r="J61" s="349"/>
      <c r="K61" s="350"/>
      <c r="L61" s="355"/>
    </row>
    <row r="62" spans="1:12" s="2" customFormat="1" x14ac:dyDescent="0.25">
      <c r="A62" s="46" t="s">
        <v>101</v>
      </c>
      <c r="B62" s="47"/>
      <c r="C62" s="48"/>
      <c r="D62" s="49">
        <f>[10]Alliant!D62+'[10]City Gas'!D62+[10]Florence!D62+'[10]MG&amp;E'!D62+[10]MWNG!D62+[10]NSP!D62+[10]SCVNG!D62+'[10]SWL&amp;P'!D62+[10]WEPCO!D62+'[10]WI Gas'!D62+[10]WPSC!D62</f>
        <v>140</v>
      </c>
      <c r="E62" s="351"/>
      <c r="F62" s="352"/>
      <c r="G62" s="352"/>
      <c r="H62" s="352"/>
      <c r="I62" s="352"/>
      <c r="J62" s="352"/>
      <c r="K62" s="353"/>
      <c r="L62" s="126"/>
    </row>
    <row r="63" spans="1:12" s="2" customFormat="1" x14ac:dyDescent="0.25">
      <c r="A63" s="46" t="s">
        <v>102</v>
      </c>
      <c r="B63" s="47"/>
      <c r="C63" s="48"/>
      <c r="D63" s="49">
        <f>[10]Alliant!D63+'[10]City Gas'!D63+[10]Florence!D63+'[10]MG&amp;E'!D63+[10]MWNG!D63+[10]NSP!D63+[10]SCVNG!D63+'[10]SWL&amp;P'!D63+[10]WEPCO!D63+'[10]WI Gas'!D63+[10]WPSC!D63</f>
        <v>615</v>
      </c>
      <c r="E63" s="87" t="s">
        <v>66</v>
      </c>
      <c r="F63" s="88"/>
      <c r="G63" s="88"/>
      <c r="H63" s="88"/>
      <c r="I63" s="88"/>
      <c r="J63" s="88"/>
      <c r="K63" s="89"/>
      <c r="L63" s="354">
        <f>[10]Alliant!L63+'[10]City Gas'!L63+[10]Florence!L63+'[10]MG&amp;E'!L63+[10]MWNG!L63+[10]NSP!L63+[10]SCVNG!L63+'[10]SWL&amp;P'!L63+[10]WEPCO!L63+'[10]WI Gas'!L63+[10]WPSC!L63</f>
        <v>270703</v>
      </c>
    </row>
    <row r="64" spans="1:12" s="2" customFormat="1" x14ac:dyDescent="0.25">
      <c r="A64" s="46" t="s">
        <v>103</v>
      </c>
      <c r="B64" s="47"/>
      <c r="C64" s="48"/>
      <c r="D64" s="49">
        <f>[10]Alliant!D64+'[10]City Gas'!D64+[10]Florence!D64+'[10]MG&amp;E'!D64+[10]MWNG!D64+[10]NSP!D64+[10]SCVNG!D64+'[10]SWL&amp;P'!D64+[10]WEPCO!D64+'[10]WI Gas'!D64+[10]WPSC!D64</f>
        <v>123</v>
      </c>
      <c r="E64" s="348"/>
      <c r="F64" s="349"/>
      <c r="G64" s="349"/>
      <c r="H64" s="349"/>
      <c r="I64" s="349"/>
      <c r="J64" s="349"/>
      <c r="K64" s="350"/>
      <c r="L64" s="355"/>
    </row>
    <row r="65" spans="1:12" s="2" customFormat="1" x14ac:dyDescent="0.25">
      <c r="A65" s="94" t="s">
        <v>65</v>
      </c>
      <c r="B65" s="95"/>
      <c r="C65" s="96"/>
      <c r="D65" s="4">
        <f>[10]Alliant!D65+'[10]City Gas'!D65+[10]Florence!D65+'[10]MG&amp;E'!D65+[10]MWNG!D65+[10]NSP!D65+[10]SCVNG!D65+'[10]SWL&amp;P'!D65+[10]WEPCO!D65+'[10]WI Gas'!D65+[10]WPSC!D65</f>
        <v>806445</v>
      </c>
      <c r="E65" s="351"/>
      <c r="F65" s="352"/>
      <c r="G65" s="352"/>
      <c r="H65" s="352"/>
      <c r="I65" s="352"/>
      <c r="J65" s="352"/>
      <c r="K65" s="353"/>
      <c r="L65" s="126"/>
    </row>
    <row r="66" spans="1:12" s="2" customFormat="1" x14ac:dyDescent="0.25">
      <c r="A66" s="7"/>
      <c r="B66" s="8"/>
      <c r="C66" s="8"/>
      <c r="D66" s="8"/>
      <c r="E66" s="8"/>
      <c r="F66" s="8"/>
      <c r="G66" s="8"/>
      <c r="H66" s="8"/>
      <c r="I66" s="8"/>
      <c r="J66" s="8"/>
      <c r="K66" s="8"/>
      <c r="L66" s="9"/>
    </row>
    <row r="67" spans="1:12" s="2" customFormat="1" x14ac:dyDescent="0.25">
      <c r="A67" s="79" t="s">
        <v>67</v>
      </c>
      <c r="B67" s="79"/>
      <c r="C67" s="79"/>
      <c r="D67" s="79"/>
      <c r="E67" s="79" t="s">
        <v>68</v>
      </c>
      <c r="F67" s="79"/>
      <c r="G67" s="79"/>
      <c r="H67" s="79"/>
      <c r="I67" s="79"/>
      <c r="J67" s="79"/>
      <c r="K67" s="79"/>
      <c r="L67" s="79"/>
    </row>
    <row r="68" spans="1:12" s="2" customFormat="1" x14ac:dyDescent="0.25">
      <c r="A68" s="80" t="s">
        <v>69</v>
      </c>
      <c r="B68" s="80"/>
      <c r="C68" s="80"/>
      <c r="D68" s="106">
        <f>'[10]WI Gas'!D68:D69+[10]WEPCO!D68+[10]WPSC!D68+[10]Alliant!D68+[10]NSP!D68+[10]MWNG!D68+'[10]SWL&amp;P'!D68:D69+'[10]City Gas'!D68:D69+[10]SCVNG!D68+[10]Florence!D68+'[10]MG&amp;E'!D68:D69</f>
        <v>3</v>
      </c>
      <c r="E68" s="80" t="s">
        <v>70</v>
      </c>
      <c r="F68" s="80"/>
      <c r="G68" s="80"/>
      <c r="H68" s="80"/>
      <c r="I68" s="80"/>
      <c r="J68" s="80"/>
      <c r="K68" s="80"/>
      <c r="L68" s="109" t="s">
        <v>71</v>
      </c>
    </row>
    <row r="69" spans="1:12" s="2" customFormat="1" x14ac:dyDescent="0.25">
      <c r="A69" s="80"/>
      <c r="B69" s="80"/>
      <c r="C69" s="80"/>
      <c r="D69" s="106"/>
      <c r="E69" s="80"/>
      <c r="F69" s="80"/>
      <c r="G69" s="80"/>
      <c r="H69" s="80"/>
      <c r="I69" s="80"/>
      <c r="J69" s="80"/>
      <c r="K69" s="80"/>
      <c r="L69" s="109"/>
    </row>
    <row r="70" spans="1:12" x14ac:dyDescent="0.25">
      <c r="A70" s="18"/>
      <c r="B70" s="19"/>
      <c r="C70" s="19"/>
      <c r="D70" s="19"/>
      <c r="E70" s="19"/>
      <c r="F70" s="19"/>
      <c r="G70" s="19"/>
      <c r="H70" s="19"/>
      <c r="I70" s="19"/>
      <c r="J70" s="19"/>
      <c r="K70" s="19"/>
      <c r="L70" s="20"/>
    </row>
    <row r="71" spans="1:12" x14ac:dyDescent="0.25">
      <c r="A71" s="316" t="s">
        <v>72</v>
      </c>
      <c r="B71" s="316"/>
      <c r="C71" s="316"/>
      <c r="D71" s="316"/>
      <c r="E71" s="316"/>
      <c r="F71" s="316"/>
      <c r="G71" s="316"/>
      <c r="H71" s="316"/>
      <c r="I71" s="316"/>
      <c r="J71" s="316"/>
      <c r="K71" s="316"/>
      <c r="L71" s="316"/>
    </row>
    <row r="72" spans="1:12" x14ac:dyDescent="0.25">
      <c r="A72" s="313" t="s">
        <v>73</v>
      </c>
      <c r="B72" s="314"/>
      <c r="C72" s="314"/>
      <c r="D72" s="314"/>
      <c r="E72" s="314"/>
      <c r="F72" s="314"/>
      <c r="G72" s="314"/>
      <c r="H72" s="314"/>
      <c r="I72" s="314"/>
      <c r="J72" s="314"/>
      <c r="K72" s="314"/>
      <c r="L72" s="315"/>
    </row>
    <row r="73" spans="1:12" x14ac:dyDescent="0.25">
      <c r="A73" s="26" t="s">
        <v>18</v>
      </c>
      <c r="B73" s="333">
        <f>L12</f>
        <v>39564.930999999997</v>
      </c>
      <c r="C73" s="333"/>
      <c r="D73" s="27"/>
      <c r="E73" s="27"/>
      <c r="F73" s="27"/>
      <c r="G73" s="27"/>
      <c r="H73" s="27"/>
      <c r="I73" s="27"/>
      <c r="J73" s="27"/>
      <c r="K73" s="27"/>
      <c r="L73" s="28"/>
    </row>
    <row r="74" spans="1:12" x14ac:dyDescent="0.25">
      <c r="A74" s="26" t="s">
        <v>74</v>
      </c>
      <c r="B74" s="333">
        <f>L82</f>
        <v>29987.148354166668</v>
      </c>
      <c r="C74" s="333"/>
      <c r="D74" s="27"/>
      <c r="E74" s="27"/>
      <c r="F74" s="27"/>
      <c r="G74" s="27"/>
      <c r="H74" s="27"/>
      <c r="I74" s="27"/>
      <c r="J74" s="27"/>
      <c r="K74" s="27"/>
      <c r="L74" s="28"/>
    </row>
    <row r="75" spans="1:12" x14ac:dyDescent="0.25">
      <c r="A75" s="26" t="s">
        <v>75</v>
      </c>
      <c r="B75" s="333">
        <f>SUM(B73:C74)</f>
        <v>69552.079354166664</v>
      </c>
      <c r="C75" s="333"/>
      <c r="D75" s="27"/>
      <c r="E75" s="27"/>
      <c r="F75" s="27"/>
      <c r="G75" s="27"/>
      <c r="H75" s="27"/>
      <c r="I75" s="27"/>
      <c r="J75" s="27"/>
      <c r="K75" s="27"/>
      <c r="L75" s="28"/>
    </row>
    <row r="76" spans="1:12" x14ac:dyDescent="0.25">
      <c r="A76" s="26"/>
      <c r="B76" s="29"/>
      <c r="C76" s="29"/>
      <c r="D76" s="27"/>
      <c r="E76" s="27"/>
      <c r="F76" s="27"/>
      <c r="G76" s="27"/>
      <c r="H76" s="27"/>
      <c r="I76" s="27"/>
      <c r="J76" s="27"/>
      <c r="K76" s="27"/>
      <c r="L76" s="28"/>
    </row>
    <row r="77" spans="1:12" x14ac:dyDescent="0.25">
      <c r="A77" s="316" t="s">
        <v>76</v>
      </c>
      <c r="B77" s="316"/>
      <c r="C77" s="316"/>
      <c r="D77" s="316"/>
      <c r="E77" s="316"/>
      <c r="F77" s="316"/>
      <c r="G77" s="316"/>
      <c r="H77" s="316"/>
      <c r="I77" s="316"/>
      <c r="J77" s="316"/>
      <c r="K77" s="316"/>
      <c r="L77" s="316"/>
    </row>
    <row r="78" spans="1:12" ht="15.6" customHeight="1" x14ac:dyDescent="0.25">
      <c r="A78" s="313" t="s">
        <v>77</v>
      </c>
      <c r="B78" s="314"/>
      <c r="C78" s="314"/>
      <c r="D78" s="314"/>
      <c r="E78" s="314"/>
      <c r="F78" s="314"/>
      <c r="G78" s="314"/>
      <c r="H78" s="314"/>
      <c r="I78" s="314"/>
      <c r="J78" s="314"/>
      <c r="K78" s="314"/>
      <c r="L78" s="315"/>
    </row>
    <row r="79" spans="1:12" ht="15.6" customHeight="1" x14ac:dyDescent="0.25">
      <c r="A79" s="30"/>
      <c r="B79" s="326" t="s">
        <v>5</v>
      </c>
      <c r="C79" s="326"/>
      <c r="D79" s="326"/>
      <c r="E79" s="326"/>
      <c r="F79" s="326" t="s">
        <v>6</v>
      </c>
      <c r="G79" s="326" t="s">
        <v>7</v>
      </c>
      <c r="H79" s="326" t="s">
        <v>8</v>
      </c>
      <c r="I79" s="327" t="s">
        <v>9</v>
      </c>
      <c r="J79" s="328" t="s">
        <v>10</v>
      </c>
      <c r="K79" s="329"/>
      <c r="L79" s="332" t="s">
        <v>11</v>
      </c>
    </row>
    <row r="80" spans="1:12" ht="15.6" customHeight="1" x14ac:dyDescent="0.25">
      <c r="A80" s="30"/>
      <c r="B80" s="322" t="s">
        <v>12</v>
      </c>
      <c r="C80" s="322"/>
      <c r="D80" s="322" t="s">
        <v>13</v>
      </c>
      <c r="E80" s="322"/>
      <c r="F80" s="322"/>
      <c r="G80" s="322"/>
      <c r="H80" s="322"/>
      <c r="I80" s="325"/>
      <c r="J80" s="328"/>
      <c r="K80" s="329"/>
      <c r="L80" s="319"/>
    </row>
    <row r="81" spans="1:12" x14ac:dyDescent="0.25">
      <c r="A81" s="30"/>
      <c r="B81" s="31" t="s">
        <v>14</v>
      </c>
      <c r="C81" s="31" t="s">
        <v>15</v>
      </c>
      <c r="D81" s="31" t="s">
        <v>16</v>
      </c>
      <c r="E81" s="31" t="s">
        <v>17</v>
      </c>
      <c r="F81" s="322"/>
      <c r="G81" s="322"/>
      <c r="H81" s="322"/>
      <c r="I81" s="325"/>
      <c r="J81" s="330"/>
      <c r="K81" s="331"/>
      <c r="L81" s="319"/>
    </row>
    <row r="82" spans="1:12" x14ac:dyDescent="0.25">
      <c r="A82" s="32" t="s">
        <v>74</v>
      </c>
      <c r="B82" s="31">
        <f>'[10]WI Gas'!B82+[10]WEPCO!B82+[10]WPSC!B82+[10]Alliant!B82+[10]NSP!B82+[10]MWNG!B82+'[10]SWL&amp;P'!B82+'[10]City Gas'!B82+[10]SCVNG!B82+[10]Florence!B82+'[10]MG&amp;E'!B82</f>
        <v>0</v>
      </c>
      <c r="C82" s="31">
        <f>'[10]WI Gas'!C82+[10]WEPCO!C82+[10]WPSC!C82+[10]Alliant!C82+[10]NSP!C82+[10]MWNG!C82+'[10]SWL&amp;P'!C82+'[10]City Gas'!C82+[10]SCVNG!C82+[10]Florence!C82+'[10]MG&amp;E'!C82</f>
        <v>15.838636363636363</v>
      </c>
      <c r="D82" s="31">
        <f>'[10]WI Gas'!D82+[10]WEPCO!D82+[10]WPSC!D82+[10]Alliant!D82+[10]NSP!D82+[10]MWNG!D82+'[10]SWL&amp;P'!D82+'[10]City Gas'!D82+[10]SCVNG!D82+[10]Florence!D82+'[10]MG&amp;E'!D82</f>
        <v>0</v>
      </c>
      <c r="E82" s="31">
        <f>'[10]WI Gas'!E82+[10]WEPCO!E82+[10]WPSC!E82+[10]Alliant!E82+[10]NSP!E82+[10]MWNG!E82+'[10]SWL&amp;P'!E82+'[10]City Gas'!E82+[10]SCVNG!E82+[10]Florence!E82+'[10]MG&amp;E'!E82</f>
        <v>4463.8702859848481</v>
      </c>
      <c r="F82" s="31">
        <f>'[10]WI Gas'!F82+[10]WEPCO!F82+[10]WPSC!F82+[10]Alliant!F82+[10]NSP!F82+[10]MWNG!F82+'[10]SWL&amp;P'!F82+'[10]City Gas'!F82+[10]SCVNG!F82+[10]Florence!F82+'[10]MG&amp;E'!F82</f>
        <v>0</v>
      </c>
      <c r="G82" s="31">
        <f>'[10]WI Gas'!G82+[10]WEPCO!G82+[10]WPSC!G82+[10]Alliant!G82+[10]NSP!G82+[10]MWNG!G82+'[10]SWL&amp;P'!G82+'[10]City Gas'!G82+[10]SCVNG!G82+[10]Florence!G82+'[10]MG&amp;E'!G82</f>
        <v>205.12443181818182</v>
      </c>
      <c r="H82" s="31">
        <f>'[10]WI Gas'!H82+[10]WEPCO!H82+[10]WPSC!H82+[10]Alliant!H82+[10]NSP!H82+[10]MWNG!H82+'[10]SWL&amp;P'!H82+'[10]City Gas'!H82+[10]SCVNG!H82+[10]Florence!H82+'[10]MG&amp;E'!H82</f>
        <v>0</v>
      </c>
      <c r="I82" s="31">
        <f>'[10]WI Gas'!I82+[10]WEPCO!I82+[10]WPSC!I82+[10]Alliant!I82+[10]NSP!I82+[10]MWNG!I82+'[10]SWL&amp;P'!I82+'[10]City Gas'!I82+[10]SCVNG!I82+[10]Florence!I82+'[10]MG&amp;E'!I82</f>
        <v>25260.174280303032</v>
      </c>
      <c r="J82" s="317">
        <f>'[10]WI Gas'!J82:K82+[10]WEPCO!J82+[10]WPSC!J82+[10]Alliant!J82+[10]NSP!J82+[10]MWNG!J82+'[10]SWL&amp;P'!J82:K82+'[10]City Gas'!J82:K82+[10]SCVNG!J82+[10]Florence!J82+'[10]MG&amp;E'!J82:K82</f>
        <v>42.140719696969697</v>
      </c>
      <c r="K82" s="323"/>
      <c r="L82" s="33">
        <f>SUM(B82:J82)</f>
        <v>29987.148354166668</v>
      </c>
    </row>
    <row r="83" spans="1:12" x14ac:dyDescent="0.25">
      <c r="A83" s="34"/>
      <c r="B83" s="27"/>
      <c r="C83" s="27"/>
      <c r="D83" s="27"/>
      <c r="E83" s="27"/>
      <c r="F83" s="27"/>
      <c r="G83" s="27"/>
      <c r="H83" s="27"/>
      <c r="I83" s="27"/>
      <c r="J83" s="27"/>
      <c r="K83" s="27"/>
      <c r="L83" s="28"/>
    </row>
    <row r="84" spans="1:12" x14ac:dyDescent="0.25">
      <c r="A84" s="324" t="s">
        <v>78</v>
      </c>
      <c r="B84" s="324"/>
      <c r="C84" s="324"/>
      <c r="D84" s="324"/>
      <c r="E84" s="324"/>
      <c r="F84" s="324"/>
      <c r="G84" s="324"/>
      <c r="H84" s="324"/>
      <c r="I84" s="324"/>
      <c r="J84" s="324"/>
      <c r="K84" s="324"/>
      <c r="L84" s="324"/>
    </row>
    <row r="85" spans="1:12" x14ac:dyDescent="0.25">
      <c r="A85" s="35" t="s">
        <v>21</v>
      </c>
      <c r="B85" s="31" t="s">
        <v>22</v>
      </c>
      <c r="C85" s="31" t="s">
        <v>35</v>
      </c>
      <c r="D85" s="325" t="s">
        <v>36</v>
      </c>
      <c r="E85" s="325"/>
      <c r="F85" s="325" t="s">
        <v>24</v>
      </c>
      <c r="G85" s="325"/>
      <c r="H85" s="325" t="s">
        <v>25</v>
      </c>
      <c r="I85" s="325"/>
      <c r="J85" s="317" t="s">
        <v>37</v>
      </c>
      <c r="K85" s="323"/>
      <c r="L85" s="33" t="s">
        <v>11</v>
      </c>
    </row>
    <row r="86" spans="1:12" x14ac:dyDescent="0.25">
      <c r="A86" s="32" t="s">
        <v>5</v>
      </c>
      <c r="B86" s="31">
        <f>'[10]WI Gas'!B86+[10]WEPCO!B86+[10]WPSC!B86+[10]Alliant!B86+[10]NSP!B86+[10]MWNG!B86+'[10]SWL&amp;P'!B86+'[10]City Gas'!B86+[10]SCVNG!B86+[10]Florence!B86+'[10]MG&amp;E'!B86</f>
        <v>5.7386363636363638E-2</v>
      </c>
      <c r="C86" s="31">
        <f>'[10]WI Gas'!C86+[10]WEPCO!C86+[10]WPSC!C86+[10]Alliant!C86+[10]NSP!C86+[10]MWNG!C86+'[10]SWL&amp;P'!C86+'[10]City Gas'!C86+[10]SCVNG!C86+[10]Florence!C86+'[10]MG&amp;E'!C86</f>
        <v>3951.0189393939395</v>
      </c>
      <c r="D86" s="317">
        <f>'[10]WI Gas'!D86:E86+[10]WEPCO!D86+[10]WPSC!D86+[10]Alliant!D86+[10]NSP!D86+[10]MWNG!D86+'[10]SWL&amp;P'!D86:E86+'[10]City Gas'!D86:E86+[10]SCVNG!D86+[10]Florence!D86+'[10]MG&amp;E'!D86:E86</f>
        <v>502.46824621212113</v>
      </c>
      <c r="E86" s="323"/>
      <c r="F86" s="317">
        <f>'[10]WI Gas'!F86:G86+[10]WEPCO!F86+[10]WPSC!F86+[10]Alliant!F86+[10]NSP!F86+[10]MWNG!F86+'[10]SWL&amp;P'!F86:G86+'[10]City Gas'!F86:G86+[10]SCVNG!F86+[10]Florence!F86+'[10]MG&amp;E'!F86:G86</f>
        <v>21.957482954545455</v>
      </c>
      <c r="G86" s="323"/>
      <c r="H86" s="317">
        <f>'[10]WI Gas'!H86:I86+[10]WEPCO!H86+[10]WPSC!H86+[10]Alliant!H86+[10]NSP!H86+[10]MWNG!H86+'[10]SWL&amp;P'!H86:I86+'[10]City Gas'!H86:I86+[10]SCVNG!H86+[10]Florence!H86+'[10]MG&amp;E'!H86:I86</f>
        <v>4.0671799242424242</v>
      </c>
      <c r="I86" s="323"/>
      <c r="J86" s="317">
        <f>'[10]WI Gas'!J86:K86+[10]WEPCO!J86+[10]WPSC!J86+[10]Alliant!J86+[10]NSP!J86+[10]MWNG!J86+'[10]SWL&amp;P'!J86:K86+'[10]City Gas'!J86:K86+[10]SCVNG!J86+[10]Florence!J86+'[10]MG&amp;E'!J86:K86</f>
        <v>0.13968750000000002</v>
      </c>
      <c r="K86" s="323"/>
      <c r="L86" s="33">
        <f>SUM(B86:J86)</f>
        <v>4479.7089223484854</v>
      </c>
    </row>
    <row r="87" spans="1:12" x14ac:dyDescent="0.25">
      <c r="A87" s="32" t="s">
        <v>28</v>
      </c>
      <c r="B87" s="31">
        <f>'[10]WI Gas'!B87+[10]WEPCO!B87+[10]WPSC!B87+[10]Alliant!B87+[10]NSP!B87+[10]MWNG!B87+'[10]SWL&amp;P'!B87+'[10]City Gas'!B87+[10]SCVNG!B87+[10]Florence!B87+'[10]MG&amp;E'!B87</f>
        <v>0</v>
      </c>
      <c r="C87" s="31">
        <f>'[10]WI Gas'!C87+[10]WEPCO!C87+[10]WPSC!C87+[10]Alliant!C87+[10]NSP!C87+[10]MWNG!C87+'[10]SWL&amp;P'!C87+'[10]City Gas'!C87+[10]SCVNG!C87+[10]Florence!C87+'[10]MG&amp;E'!C87</f>
        <v>0</v>
      </c>
      <c r="D87" s="317">
        <f>'[10]WI Gas'!D87:E87+[10]WEPCO!D87+[10]WPSC!D87+[10]Alliant!D87+[10]NSP!D87+[10]MWNG!D87+'[10]SWL&amp;P'!D87:E87+'[10]City Gas'!D87:E87+[10]SCVNG!D87+[10]Florence!D87+'[10]MG&amp;E'!D87:E87</f>
        <v>0</v>
      </c>
      <c r="E87" s="323"/>
      <c r="F87" s="317">
        <f>'[10]WI Gas'!F87:G87+[10]WEPCO!F87+[10]WPSC!F87+[10]Alliant!F87+[10]NSP!F87+[10]MWNG!F87+'[10]SWL&amp;P'!F87:G87+'[10]City Gas'!F87:G87+[10]SCVNG!F87+[10]Florence!F87+'[10]MG&amp;E'!F87:G87</f>
        <v>0</v>
      </c>
      <c r="G87" s="323"/>
      <c r="H87" s="317">
        <f>'[10]WI Gas'!H87:I87+[10]WEPCO!H87+[10]WPSC!H87+[10]Alliant!H87+[10]NSP!H87+[10]MWNG!H87+'[10]SWL&amp;P'!H87:I87+'[10]City Gas'!H87:I87+[10]SCVNG!H87+[10]Florence!H87+'[10]MG&amp;E'!H87:I87</f>
        <v>0</v>
      </c>
      <c r="I87" s="323"/>
      <c r="J87" s="317">
        <f>'[10]WI Gas'!J87:K87+[10]WEPCO!J87+[10]WPSC!J87+[10]Alliant!J87+[10]NSP!J87+[10]MWNG!J87+'[10]SWL&amp;P'!J87:K87+'[10]City Gas'!J87:K87+[10]SCVNG!J87+[10]Florence!J87+'[10]MG&amp;E'!J87:K87</f>
        <v>0</v>
      </c>
      <c r="K87" s="323"/>
      <c r="L87" s="33">
        <f t="shared" ref="L87:L94" si="4">SUM(B87:J87)</f>
        <v>0</v>
      </c>
    </row>
    <row r="88" spans="1:12" x14ac:dyDescent="0.25">
      <c r="A88" s="32" t="s">
        <v>7</v>
      </c>
      <c r="B88" s="31">
        <f>'[10]WI Gas'!B88+[10]WEPCO!B88+[10]WPSC!B88+[10]Alliant!B88+[10]NSP!B88+[10]MWNG!B88+'[10]SWL&amp;P'!B88+'[10]City Gas'!B88+[10]SCVNG!B88+[10]Florence!B88+'[10]MG&amp;E'!B88</f>
        <v>0</v>
      </c>
      <c r="C88" s="31">
        <f>'[10]WI Gas'!C88+[10]WEPCO!C88+[10]WPSC!C88+[10]Alliant!C88+[10]NSP!C88+[10]MWNG!C88+'[10]SWL&amp;P'!C88+'[10]City Gas'!C88+[10]SCVNG!C88+[10]Florence!C88+'[10]MG&amp;E'!C88</f>
        <v>1.3467803030303029</v>
      </c>
      <c r="D88" s="317">
        <f>'[10]WI Gas'!D88:E88+[10]WEPCO!D88+[10]WPSC!D88+[10]Alliant!D88+[10]NSP!D88+[10]MWNG!D88+'[10]SWL&amp;P'!D88:E88+'[10]City Gas'!D88:E88+[10]SCVNG!D88+[10]Florence!D88+'[10]MG&amp;E'!D88:E88</f>
        <v>203.77765151515152</v>
      </c>
      <c r="E88" s="323"/>
      <c r="F88" s="317">
        <f>'[10]WI Gas'!F88:G88+[10]WEPCO!F88+[10]WPSC!F88+[10]Alliant!F88+[10]NSP!F88+[10]MWNG!F88+'[10]SWL&amp;P'!F88:G88+'[10]City Gas'!F88:G88+[10]SCVNG!F88+[10]Florence!F88+'[10]MG&amp;E'!F88:G88</f>
        <v>0</v>
      </c>
      <c r="G88" s="323"/>
      <c r="H88" s="317">
        <f>'[10]WI Gas'!H88:I88+[10]WEPCO!H88+[10]WPSC!H88+[10]Alliant!H88+[10]NSP!H88+[10]MWNG!H88+'[10]SWL&amp;P'!H88:I88+'[10]City Gas'!H88:I88+[10]SCVNG!H88+[10]Florence!H88+'[10]MG&amp;E'!H88:I88</f>
        <v>0</v>
      </c>
      <c r="I88" s="323"/>
      <c r="J88" s="317">
        <f>'[10]WI Gas'!J88:K88+[10]WEPCO!J88+[10]WPSC!J88+[10]Alliant!J88+[10]NSP!J88+[10]MWNG!J88+'[10]SWL&amp;P'!J88:K88+'[10]City Gas'!J88:K88+[10]SCVNG!J88+[10]Florence!J88+'[10]MG&amp;E'!J88:K88</f>
        <v>0</v>
      </c>
      <c r="K88" s="323"/>
      <c r="L88" s="33">
        <f t="shared" si="4"/>
        <v>205.12443181818182</v>
      </c>
    </row>
    <row r="89" spans="1:12" x14ac:dyDescent="0.25">
      <c r="A89" s="32" t="s">
        <v>29</v>
      </c>
      <c r="B89" s="31">
        <f>'[10]WI Gas'!B89+[10]WEPCO!B89+[10]WPSC!B89+[10]Alliant!B89+[10]NSP!B89+[10]MWNG!B89+'[10]SWL&amp;P'!B89+'[10]City Gas'!B89+[10]SCVNG!B89+[10]Florence!B89+'[10]MG&amp;E'!B89</f>
        <v>0</v>
      </c>
      <c r="C89" s="31">
        <f>'[10]WI Gas'!C89+[10]WEPCO!C89+[10]WPSC!C89+[10]Alliant!C89+[10]NSP!C89+[10]MWNG!C89+'[10]SWL&amp;P'!C89+'[10]City Gas'!C89+[10]SCVNG!C89+[10]Florence!C89+'[10]MG&amp;E'!C89</f>
        <v>0</v>
      </c>
      <c r="D89" s="317">
        <f>'[10]WI Gas'!D89:E89+[10]WEPCO!D89+[10]WPSC!D89+[10]Alliant!D89+[10]NSP!D89+[10]MWNG!D89+'[10]SWL&amp;P'!D89:E89+'[10]City Gas'!D89:E89+[10]SCVNG!D89+[10]Florence!D89+'[10]MG&amp;E'!D89:E89</f>
        <v>0</v>
      </c>
      <c r="E89" s="323"/>
      <c r="F89" s="317">
        <f>'[10]WI Gas'!F89:G89+[10]WEPCO!F89+[10]WPSC!F89+[10]Alliant!F89+[10]NSP!F89+[10]MWNG!F89+'[10]SWL&amp;P'!F89:G89+'[10]City Gas'!F89:G89+[10]SCVNG!F89+[10]Florence!F89+'[10]MG&amp;E'!F89:G89</f>
        <v>0</v>
      </c>
      <c r="G89" s="323"/>
      <c r="H89" s="317">
        <f>'[10]WI Gas'!H89:I89+[10]WEPCO!H89+[10]WPSC!H89+[10]Alliant!H89+[10]NSP!H89+[10]MWNG!H89+'[10]SWL&amp;P'!H89:I89+'[10]City Gas'!H89:I89+[10]SCVNG!H89+[10]Florence!H89+'[10]MG&amp;E'!H89:I89</f>
        <v>0</v>
      </c>
      <c r="I89" s="323"/>
      <c r="J89" s="317">
        <f>'[10]WI Gas'!J89:K89+[10]WEPCO!J89+[10]WPSC!J89+[10]Alliant!J89+[10]NSP!J89+[10]MWNG!J89+'[10]SWL&amp;P'!J89:K89+'[10]City Gas'!J89:K89+[10]SCVNG!J89+[10]Florence!J89+'[10]MG&amp;E'!J89:K89</f>
        <v>0</v>
      </c>
      <c r="K89" s="323"/>
      <c r="L89" s="33">
        <f t="shared" si="4"/>
        <v>0</v>
      </c>
    </row>
    <row r="90" spans="1:12" x14ac:dyDescent="0.25">
      <c r="A90" s="32" t="s">
        <v>30</v>
      </c>
      <c r="B90" s="31">
        <f>'[10]WI Gas'!B90+[10]WEPCO!B90+[10]WPSC!B90+[10]Alliant!B90+[10]NSP!B90+[10]MWNG!B90+'[10]SWL&amp;P'!B90+'[10]City Gas'!B90+[10]SCVNG!B90+[10]Florence!B90+'[10]MG&amp;E'!B90</f>
        <v>0</v>
      </c>
      <c r="C90" s="31">
        <f>'[10]WI Gas'!C90+[10]WEPCO!C90+[10]WPSC!C90+[10]Alliant!C90+[10]NSP!C90+[10]MWNG!C90+'[10]SWL&amp;P'!C90+'[10]City Gas'!C90+[10]SCVNG!C90+[10]Florence!C90+'[10]MG&amp;E'!C90</f>
        <v>1.4821969696969697</v>
      </c>
      <c r="D90" s="317">
        <f>'[10]WI Gas'!D90:E90+[10]WEPCO!D90+[10]WPSC!D90+[10]Alliant!D90+[10]NSP!D90+[10]MWNG!D90+'[10]SWL&amp;P'!D90:E90+'[10]City Gas'!D90:E90+[10]SCVNG!D90+[10]Florence!D90+'[10]MG&amp;E'!D90:E90</f>
        <v>219.10454545454544</v>
      </c>
      <c r="E90" s="323"/>
      <c r="F90" s="317">
        <f>'[10]WI Gas'!F90:G90+[10]WEPCO!F90+[10]WPSC!F90+[10]Alliant!F90+[10]NSP!F90+[10]MWNG!F90+'[10]SWL&amp;P'!F90:G90+'[10]City Gas'!F90:G90+[10]SCVNG!F90+[10]Florence!F90+'[10]MG&amp;E'!F90:G90</f>
        <v>0</v>
      </c>
      <c r="G90" s="323"/>
      <c r="H90" s="317">
        <f>'[10]WI Gas'!H90:I90+[10]WEPCO!H90+[10]WPSC!H90+[10]Alliant!H90+[10]NSP!H90+[10]MWNG!H90+'[10]SWL&amp;P'!H90:I90+'[10]City Gas'!H90:I90+[10]SCVNG!H90+[10]Florence!H90+'[10]MG&amp;E'!H90:I90</f>
        <v>0</v>
      </c>
      <c r="I90" s="323"/>
      <c r="J90" s="317">
        <f>'[10]WI Gas'!J90:K90+[10]WEPCO!J90+[10]WPSC!J90+[10]Alliant!J90+[10]NSP!J90+[10]MWNG!J90+'[10]SWL&amp;P'!J90:K90+'[10]City Gas'!J90:K90+[10]SCVNG!J90+[10]Florence!J90+'[10]MG&amp;E'!J90:K90</f>
        <v>0</v>
      </c>
      <c r="K90" s="323"/>
      <c r="L90" s="33">
        <f t="shared" si="4"/>
        <v>220.5867424242424</v>
      </c>
    </row>
    <row r="91" spans="1:12" x14ac:dyDescent="0.25">
      <c r="A91" s="32" t="s">
        <v>31</v>
      </c>
      <c r="B91" s="31">
        <f>'[10]WI Gas'!B91+[10]WEPCO!B91+[10]WPSC!B91+[10]Alliant!B91+[10]NSP!B91+[10]MWNG!B91+'[10]SWL&amp;P'!B91+'[10]City Gas'!B91+[10]SCVNG!B91+[10]Florence!B91+'[10]MG&amp;E'!B91</f>
        <v>0.49734848484848487</v>
      </c>
      <c r="C91" s="31">
        <f>'[10]WI Gas'!C91+[10]WEPCO!C91+[10]WPSC!C91+[10]Alliant!C91+[10]NSP!C91+[10]MWNG!C91+'[10]SWL&amp;P'!C91+'[10]City Gas'!C91+[10]SCVNG!C91+[10]Florence!C91+'[10]MG&amp;E'!C91</f>
        <v>24713.15720833333</v>
      </c>
      <c r="D91" s="317">
        <f>'[10]WI Gas'!D91:E91+[10]WEPCO!D91+[10]WPSC!D91+[10]Alliant!D91+[10]NSP!D91+[10]MWNG!D91+'[10]SWL&amp;P'!D91:E91+'[10]City Gas'!D91:E91+[10]SCVNG!D91+[10]Florence!D91+'[10]MG&amp;E'!D91:E91</f>
        <v>303.09504356060603</v>
      </c>
      <c r="E91" s="323"/>
      <c r="F91" s="317">
        <f>'[10]WI Gas'!F91:G91+[10]WEPCO!F91+[10]WPSC!F91+[10]Alliant!F91+[10]NSP!F91+[10]MWNG!F91+'[10]SWL&amp;P'!F91:G91+'[10]City Gas'!F91:G91+[10]SCVNG!F91+[10]Florence!F91+'[10]MG&amp;E'!F91:G91</f>
        <v>21.035267045454539</v>
      </c>
      <c r="G91" s="323"/>
      <c r="H91" s="317">
        <f>'[10]WI Gas'!H91:I91+[10]WEPCO!H91+[10]WPSC!H91+[10]Alliant!H91+[10]NSP!H91+[10]MWNG!H91+'[10]SWL&amp;P'!H91:I91+'[10]City Gas'!H91:I91+[10]SCVNG!H91+[10]Florence!H91+'[10]MG&amp;E'!H91:I91</f>
        <v>1.8116571969696968</v>
      </c>
      <c r="I91" s="323"/>
      <c r="J91" s="317">
        <f>'[10]WI Gas'!J91:K91+[10]WEPCO!J91+[10]WPSC!J91+[10]Alliant!J91+[10]NSP!J91+[10]MWNG!J91+'[10]SWL&amp;P'!J91:K91+'[10]City Gas'!J91:K91+[10]SCVNG!J91+[10]Florence!J91+'[10]MG&amp;E'!J91:K91</f>
        <v>1.8096590909090909E-2</v>
      </c>
      <c r="K91" s="323"/>
      <c r="L91" s="33">
        <f t="shared" si="4"/>
        <v>25039.61462121212</v>
      </c>
    </row>
    <row r="92" spans="1:12" x14ac:dyDescent="0.25">
      <c r="A92" s="32" t="s">
        <v>32</v>
      </c>
      <c r="B92" s="31">
        <f>'[10]WI Gas'!B92+[10]WEPCO!B92+[10]WPSC!B92+[10]Alliant!B92+[10]NSP!B92+[10]MWNG!B92+'[10]SWL&amp;P'!B92+'[10]City Gas'!B92+[10]SCVNG!B92+[10]Florence!B92+'[10]MG&amp;E'!B92</f>
        <v>0</v>
      </c>
      <c r="C92" s="31">
        <f>'[10]WI Gas'!C92+[10]WEPCO!C92+[10]WPSC!C92+[10]Alliant!C92+[10]NSP!C92+[10]MWNG!C92+'[10]SWL&amp;P'!C92+'[10]City Gas'!C92+[10]SCVNG!C92+[10]Florence!C92+'[10]MG&amp;E'!C92</f>
        <v>0</v>
      </c>
      <c r="D92" s="317">
        <f>'[10]WI Gas'!D92:E92+[10]WEPCO!D92+[10]WPSC!D92+[10]Alliant!D92+[10]NSP!D92+[10]MWNG!D92+'[10]SWL&amp;P'!D92:E92+'[10]City Gas'!D92:E92+[10]SCVNG!D92+[10]Florence!D92+'[10]MG&amp;E'!D92:E92</f>
        <v>0</v>
      </c>
      <c r="E92" s="323"/>
      <c r="F92" s="317">
        <f>'[10]WI Gas'!F92:G92+[10]WEPCO!F92+[10]WPSC!F92+[10]Alliant!F92+[10]NSP!F92+[10]MWNG!F92+'[10]SWL&amp;P'!F92:G92+'[10]City Gas'!F92:G92+[10]SCVNG!F92+[10]Florence!F92+'[10]MG&amp;E'!F92:G92</f>
        <v>0</v>
      </c>
      <c r="G92" s="323"/>
      <c r="H92" s="317">
        <f>'[10]WI Gas'!H92:I92+[10]WEPCO!H92+[10]WPSC!H92+[10]Alliant!H92+[10]NSP!H92+[10]MWNG!H92+'[10]SWL&amp;P'!H92:I92+'[10]City Gas'!H92:I92+[10]SCVNG!H92+[10]Florence!H92+'[10]MG&amp;E'!H92:I92</f>
        <v>0</v>
      </c>
      <c r="I92" s="323"/>
      <c r="J92" s="317">
        <f>'[10]WI Gas'!J92:K92+[10]WEPCO!J92+[10]WPSC!J92+[10]Alliant!J92+[10]NSP!J92+[10]MWNG!J92+'[10]SWL&amp;P'!J92:K92+'[10]City Gas'!J92:K92+[10]SCVNG!J92+[10]Florence!J92+'[10]MG&amp;E'!J92:K92</f>
        <v>0</v>
      </c>
      <c r="K92" s="323"/>
      <c r="L92" s="33">
        <f t="shared" si="4"/>
        <v>0</v>
      </c>
    </row>
    <row r="93" spans="1:12" x14ac:dyDescent="0.25">
      <c r="A93" s="32" t="s">
        <v>10</v>
      </c>
      <c r="B93" s="31">
        <f>'[10]WI Gas'!B93+[10]WEPCO!B93+[10]WPSC!B93+[10]Alliant!B93+[10]NSP!B93+[10]MWNG!B93+'[10]SWL&amp;P'!B93+'[10]City Gas'!B93+[10]SCVNG!B93+[10]Florence!B93+'[10]MG&amp;E'!B93</f>
        <v>0</v>
      </c>
      <c r="C93" s="31">
        <f>'[10]WI Gas'!C93+[10]WEPCO!C93+[10]WPSC!C93+[10]Alliant!C93+[10]NSP!C93+[10]MWNG!C93+'[10]SWL&amp;P'!C93+'[10]City Gas'!C93+[10]SCVNG!C93+[10]Florence!C93+'[10]MG&amp;E'!C93</f>
        <v>0</v>
      </c>
      <c r="D93" s="317">
        <f>'[10]WI Gas'!D93:E93+[10]WEPCO!D93+[10]WPSC!D93+[10]Alliant!D93+[10]NSP!D93+[10]MWNG!D93+'[10]SWL&amp;P'!D93:E93+'[10]City Gas'!D93:E93+[10]SCVNG!D93+[10]Florence!D93+'[10]MG&amp;E'!D93:E93</f>
        <v>0</v>
      </c>
      <c r="E93" s="323"/>
      <c r="F93" s="317">
        <f>'[10]WI Gas'!F93:G93+[10]WEPCO!F93+[10]WPSC!F93+[10]Alliant!F93+[10]NSP!F93+[10]MWNG!F93+'[10]SWL&amp;P'!F93:G93+'[10]City Gas'!F93:G93+[10]SCVNG!F93+[10]Florence!F93+'[10]MG&amp;E'!F93:G93</f>
        <v>0</v>
      </c>
      <c r="G93" s="323"/>
      <c r="H93" s="317">
        <f>'[10]WI Gas'!H93:I93+[10]WEPCO!H93+[10]WPSC!H93+[10]Alliant!H93+[10]NSP!H93+[10]MWNG!H93+'[10]SWL&amp;P'!H93:I93+'[10]City Gas'!H93:I93+[10]SCVNG!H93+[10]Florence!H93+'[10]MG&amp;E'!H93:I93</f>
        <v>0</v>
      </c>
      <c r="I93" s="323"/>
      <c r="J93" s="317">
        <f>'[10]WI Gas'!J93:K93+[10]WEPCO!J93+[10]WPSC!J93+[10]Alliant!J93+[10]NSP!J93+[10]MWNG!J93+'[10]SWL&amp;P'!J93:K93+'[10]City Gas'!J93:K93+[10]SCVNG!J93+[10]Florence!J93+'[10]MG&amp;E'!J93:K93</f>
        <v>0</v>
      </c>
      <c r="K93" s="323"/>
      <c r="L93" s="33">
        <f t="shared" si="4"/>
        <v>0</v>
      </c>
    </row>
    <row r="94" spans="1:12" x14ac:dyDescent="0.25">
      <c r="A94" s="32" t="s">
        <v>10</v>
      </c>
      <c r="B94" s="31">
        <f>'[10]WI Gas'!B94+[10]WEPCO!B94+[10]WPSC!B94+[10]Alliant!B94+[10]NSP!B94+[10]MWNG!B94+'[10]SWL&amp;P'!B94+'[10]City Gas'!B94+[10]SCVNG!B94+[10]Florence!B94+'[10]MG&amp;E'!B94</f>
        <v>6.2933712121212118</v>
      </c>
      <c r="C94" s="31">
        <f>'[10]WI Gas'!C94+[10]WEPCO!C94+[10]WPSC!C94+[10]Alliant!C94+[10]NSP!C94+[10]MWNG!C94+'[10]SWL&amp;P'!C94+'[10]City Gas'!C94+[10]SCVNG!C94+[10]Florence!C94+'[10]MG&amp;E'!C94</f>
        <v>34.470075757575756</v>
      </c>
      <c r="D94" s="317">
        <f>'[10]WI Gas'!D94:E94+[10]WEPCO!D94+[10]WPSC!D94+[10]Alliant!D94+[10]NSP!D94+[10]MWNG!D94+'[10]SWL&amp;P'!D94:E94+'[10]City Gas'!D94:E94+[10]SCVNG!D94+[10]Florence!D94+'[10]MG&amp;E'!D94:E94</f>
        <v>1.3007575757575758</v>
      </c>
      <c r="E94" s="323"/>
      <c r="F94" s="317">
        <f>'[10]WI Gas'!F94:G94+[10]WEPCO!F94+[10]WPSC!F94+[10]Alliant!F94+[10]NSP!F94+[10]MWNG!F94+'[10]SWL&amp;P'!F94:G94+'[10]City Gas'!F94:G94+[10]SCVNG!F94+[10]Florence!F94+'[10]MG&amp;E'!F94:G94</f>
        <v>7.6515151515151508E-2</v>
      </c>
      <c r="G94" s="323"/>
      <c r="H94" s="317">
        <f>'[10]WI Gas'!H94:I94+[10]WEPCO!H94+[10]WPSC!H94+[10]Alliant!H94+[10]NSP!H94+[10]MWNG!H94+'[10]SWL&amp;P'!H94:I94+'[10]City Gas'!H94:I94+[10]SCVNG!H94+[10]Florence!H94+'[10]MG&amp;E'!H94:I94</f>
        <v>0</v>
      </c>
      <c r="I94" s="323"/>
      <c r="J94" s="317">
        <f>'[10]WI Gas'!J94:K94+[10]WEPCO!J94+[10]WPSC!J94+[10]Alliant!J94+[10]NSP!J94+[10]MWNG!J94+'[10]SWL&amp;P'!J94:K94+'[10]City Gas'!J94:K94+[10]SCVNG!J94+[10]Florence!J94+'[10]MG&amp;E'!J94:K94</f>
        <v>0</v>
      </c>
      <c r="K94" s="323"/>
      <c r="L94" s="33">
        <f t="shared" si="4"/>
        <v>42.140719696969697</v>
      </c>
    </row>
    <row r="95" spans="1:12" x14ac:dyDescent="0.25">
      <c r="A95" s="36" t="s">
        <v>11</v>
      </c>
      <c r="B95" s="33">
        <f>SUM(B86:B94)</f>
        <v>6.8481060606060602</v>
      </c>
      <c r="C95" s="33">
        <f t="shared" ref="C95:J95" si="5">SUM(C86:C94)</f>
        <v>28701.475200757573</v>
      </c>
      <c r="D95" s="319">
        <f t="shared" si="5"/>
        <v>1229.7462443181819</v>
      </c>
      <c r="E95" s="319">
        <f t="shared" si="5"/>
        <v>0</v>
      </c>
      <c r="F95" s="319">
        <f t="shared" si="5"/>
        <v>43.069265151515147</v>
      </c>
      <c r="G95" s="319">
        <f t="shared" si="5"/>
        <v>0</v>
      </c>
      <c r="H95" s="319">
        <f t="shared" si="5"/>
        <v>5.8788371212121211</v>
      </c>
      <c r="I95" s="319">
        <f t="shared" si="5"/>
        <v>0</v>
      </c>
      <c r="J95" s="320">
        <f t="shared" si="5"/>
        <v>0.15778409090909093</v>
      </c>
      <c r="K95" s="321"/>
      <c r="L95" s="33">
        <f t="shared" ref="L95" si="6">SUM(L86:L94)</f>
        <v>29987.175437499998</v>
      </c>
    </row>
    <row r="96" spans="1:12" x14ac:dyDescent="0.25">
      <c r="A96" s="37"/>
      <c r="B96" s="37"/>
      <c r="C96" s="37"/>
      <c r="D96" s="37"/>
      <c r="E96" s="37"/>
      <c r="F96" s="37"/>
      <c r="G96" s="37"/>
      <c r="H96" s="37"/>
      <c r="I96" s="37"/>
      <c r="J96" s="37"/>
      <c r="K96" s="37"/>
      <c r="L96" s="38"/>
    </row>
    <row r="97" spans="1:12" x14ac:dyDescent="0.25">
      <c r="A97" s="313" t="s">
        <v>79</v>
      </c>
      <c r="B97" s="314"/>
      <c r="C97" s="314"/>
      <c r="D97" s="314"/>
      <c r="E97" s="314"/>
      <c r="F97" s="314"/>
      <c r="G97" s="314"/>
      <c r="H97" s="314"/>
      <c r="I97" s="314"/>
      <c r="J97" s="314"/>
      <c r="K97" s="314"/>
      <c r="L97" s="315"/>
    </row>
    <row r="98" spans="1:12" x14ac:dyDescent="0.25">
      <c r="A98" s="30"/>
      <c r="B98" s="39" t="s">
        <v>22</v>
      </c>
      <c r="C98" s="39" t="s">
        <v>39</v>
      </c>
      <c r="D98" s="39" t="s">
        <v>40</v>
      </c>
      <c r="E98" s="39" t="s">
        <v>41</v>
      </c>
      <c r="F98" s="39" t="s">
        <v>42</v>
      </c>
      <c r="G98" s="39" t="s">
        <v>43</v>
      </c>
      <c r="H98" s="39" t="s">
        <v>44</v>
      </c>
      <c r="I98" s="39" t="s">
        <v>45</v>
      </c>
      <c r="J98" s="39" t="s">
        <v>46</v>
      </c>
      <c r="K98" s="39" t="s">
        <v>47</v>
      </c>
      <c r="L98" s="40" t="s">
        <v>11</v>
      </c>
    </row>
    <row r="99" spans="1:12" x14ac:dyDescent="0.25">
      <c r="A99" s="32" t="s">
        <v>74</v>
      </c>
      <c r="B99" s="31">
        <f>'[10]WI Gas'!B99+[10]WEPCO!B99+[10]WPSC!B99+[10]Alliant!B99+[10]NSP!B99+[10]MWNG!B99+'[10]SWL&amp;P'!B99+'[10]City Gas'!B99+[10]SCVNG!B99+[10]Florence!B99+'[10]MG&amp;E'!B99</f>
        <v>299.28461174242426</v>
      </c>
      <c r="C99" s="31">
        <f>'[10]WI Gas'!C99+[10]WEPCO!C99+[10]WPSC!C99+[10]Alliant!C99+[10]NSP!C99+[10]MWNG!C99+'[10]SWL&amp;P'!C99+'[10]City Gas'!C99+[10]SCVNG!C99+[10]Florence!C99+'[10]MG&amp;E'!C99</f>
        <v>41.666145833333331</v>
      </c>
      <c r="D99" s="31">
        <f>'[10]WI Gas'!D99+[10]WEPCO!D99+[10]WPSC!D99+[10]Alliant!D99+[10]NSP!D99+[10]MWNG!D99+'[10]SWL&amp;P'!D99+'[10]City Gas'!D99+[10]SCVNG!D99+[10]Florence!D99+'[10]MG&amp;E'!D99</f>
        <v>24.794895833333332</v>
      </c>
      <c r="E99" s="31">
        <f>'[10]WI Gas'!E99+[10]WEPCO!E99+[10]WPSC!E99+[10]Alliant!E99+[10]NSP!E99+[10]MWNG!E99+'[10]SWL&amp;P'!E99+'[10]City Gas'!E99+[10]SCVNG!E99+[10]Florence!E99+'[10]MG&amp;E'!E99</f>
        <v>725.65851325757581</v>
      </c>
      <c r="F99" s="31">
        <f>'[10]WI Gas'!F99+[10]WEPCO!F99+[10]WPSC!F99+[10]Alliant!F99+[10]NSP!F99+[10]MWNG!F99+'[10]SWL&amp;P'!F99+'[10]City Gas'!F99+[10]SCVNG!F99+[10]Florence!F99+'[10]MG&amp;E'!F99</f>
        <v>3447.1315757575758</v>
      </c>
      <c r="G99" s="31">
        <f>'[10]WI Gas'!G99+[10]WEPCO!G99+[10]WPSC!G99+[10]Alliant!G99+[10]NSP!G99+[10]MWNG!G99+'[10]SWL&amp;P'!G99+'[10]City Gas'!G99+[10]SCVNG!G99+[10]Florence!G99+'[10]MG&amp;E'!G99</f>
        <v>5235.9249886363632</v>
      </c>
      <c r="H99" s="31">
        <f>'[10]WI Gas'!H99+[10]WEPCO!H99+[10]WPSC!H99+[10]Alliant!H99+[10]NSP!H99+[10]MWNG!H99+'[10]SWL&amp;P'!H99+'[10]City Gas'!H99+[10]SCVNG!H99+[10]Florence!H99+'[10]MG&amp;E'!H99</f>
        <v>4682.263261363637</v>
      </c>
      <c r="I99" s="31">
        <f>'[10]WI Gas'!I99+[10]WEPCO!I99+[10]WPSC!I99+[10]Alliant!I99+[10]NSP!I99+[10]MWNG!I99+'[10]SWL&amp;P'!I99+'[10]City Gas'!I99+[10]SCVNG!I99+[10]Florence!I99+'[10]MG&amp;E'!I99</f>
        <v>6633.1262973484854</v>
      </c>
      <c r="J99" s="31">
        <f>'[10]WI Gas'!J99+[10]WEPCO!J99+[10]WPSC!J99+[10]Alliant!J99+[10]NSP!J99+[10]MWNG!J99+'[10]SWL&amp;P'!J99+'[10]City Gas'!J99+[10]SCVNG!J99+[10]Florence!J99+'[10]MG&amp;E'!J99</f>
        <v>5107.0942670454533</v>
      </c>
      <c r="K99" s="31">
        <f>'[10]WI Gas'!K99+[10]WEPCO!K99+[10]WPSC!K99+[10]Alliant!K99+[10]NSP!K99+[10]MWNG!K99+'[10]SWL&amp;P'!K99+'[10]City Gas'!K99+[10]SCVNG!K99+[10]Florence!K99+'[10]MG&amp;E'!K99</f>
        <v>3790.2037973484848</v>
      </c>
      <c r="L99" s="33">
        <f>SUM(B99:K99)</f>
        <v>29987.148354166664</v>
      </c>
    </row>
    <row r="100" spans="1:12" x14ac:dyDescent="0.25">
      <c r="A100" s="41"/>
      <c r="B100" s="42"/>
      <c r="C100" s="42"/>
      <c r="D100" s="42"/>
      <c r="E100" s="42"/>
      <c r="F100" s="42"/>
      <c r="G100" s="42"/>
      <c r="H100" s="42"/>
      <c r="I100" s="42"/>
      <c r="J100" s="42"/>
      <c r="K100" s="42"/>
      <c r="L100" s="43"/>
    </row>
    <row r="101" spans="1:12" x14ac:dyDescent="0.25">
      <c r="A101" s="316" t="s">
        <v>80</v>
      </c>
      <c r="B101" s="316"/>
      <c r="C101" s="316"/>
      <c r="D101" s="316"/>
      <c r="E101" s="316"/>
      <c r="F101" s="316"/>
      <c r="G101" s="316"/>
      <c r="H101" s="316"/>
      <c r="I101" s="316"/>
      <c r="J101" s="316"/>
      <c r="K101" s="316"/>
      <c r="L101" s="316"/>
    </row>
    <row r="102" spans="1:12" x14ac:dyDescent="0.25">
      <c r="A102" s="313" t="s">
        <v>81</v>
      </c>
      <c r="B102" s="314"/>
      <c r="C102" s="314"/>
      <c r="D102" s="314"/>
      <c r="E102" s="314"/>
      <c r="F102" s="314"/>
      <c r="G102" s="314"/>
      <c r="H102" s="314"/>
      <c r="I102" s="314"/>
      <c r="J102" s="314"/>
      <c r="K102" s="314"/>
      <c r="L102" s="315"/>
    </row>
    <row r="103" spans="1:12" ht="15.6" customHeight="1" x14ac:dyDescent="0.25">
      <c r="A103" s="30"/>
      <c r="B103" s="326" t="s">
        <v>5</v>
      </c>
      <c r="C103" s="326"/>
      <c r="D103" s="326"/>
      <c r="E103" s="326"/>
      <c r="F103" s="326" t="s">
        <v>6</v>
      </c>
      <c r="G103" s="326" t="s">
        <v>7</v>
      </c>
      <c r="H103" s="326" t="s">
        <v>8</v>
      </c>
      <c r="I103" s="327" t="s">
        <v>9</v>
      </c>
      <c r="J103" s="328" t="s">
        <v>10</v>
      </c>
      <c r="K103" s="329"/>
      <c r="L103" s="332" t="s">
        <v>11</v>
      </c>
    </row>
    <row r="104" spans="1:12" ht="15.6" customHeight="1" x14ac:dyDescent="0.25">
      <c r="A104" s="30"/>
      <c r="B104" s="322" t="s">
        <v>12</v>
      </c>
      <c r="C104" s="322"/>
      <c r="D104" s="322" t="s">
        <v>13</v>
      </c>
      <c r="E104" s="322"/>
      <c r="F104" s="322"/>
      <c r="G104" s="322"/>
      <c r="H104" s="322"/>
      <c r="I104" s="325"/>
      <c r="J104" s="328"/>
      <c r="K104" s="329"/>
      <c r="L104" s="319"/>
    </row>
    <row r="105" spans="1:12" x14ac:dyDescent="0.25">
      <c r="A105" s="30"/>
      <c r="B105" s="31" t="s">
        <v>14</v>
      </c>
      <c r="C105" s="31" t="s">
        <v>15</v>
      </c>
      <c r="D105" s="31" t="s">
        <v>16</v>
      </c>
      <c r="E105" s="31" t="s">
        <v>17</v>
      </c>
      <c r="F105" s="322"/>
      <c r="G105" s="322"/>
      <c r="H105" s="322"/>
      <c r="I105" s="325"/>
      <c r="J105" s="330"/>
      <c r="K105" s="331"/>
      <c r="L105" s="319"/>
    </row>
    <row r="106" spans="1:12" x14ac:dyDescent="0.25">
      <c r="A106" s="32" t="s">
        <v>82</v>
      </c>
      <c r="B106" s="31">
        <f>B12+B82</f>
        <v>0.3</v>
      </c>
      <c r="C106" s="31">
        <f t="shared" ref="C106:I106" si="7">C12+C82</f>
        <v>49.538636363636364</v>
      </c>
      <c r="D106" s="31">
        <f t="shared" si="7"/>
        <v>0</v>
      </c>
      <c r="E106" s="31">
        <f t="shared" si="7"/>
        <v>16973.735285984847</v>
      </c>
      <c r="F106" s="31">
        <f>F12+F82</f>
        <v>0</v>
      </c>
      <c r="G106" s="31">
        <f t="shared" si="7"/>
        <v>205.12443181818182</v>
      </c>
      <c r="H106" s="31">
        <f t="shared" si="7"/>
        <v>0</v>
      </c>
      <c r="I106" s="31">
        <f t="shared" si="7"/>
        <v>52216.640280303029</v>
      </c>
      <c r="J106" s="317">
        <f>J82+J12</f>
        <v>106.74071969696969</v>
      </c>
      <c r="K106" s="323"/>
      <c r="L106" s="33">
        <f>SUM(B106:J106)</f>
        <v>69552.079354166664</v>
      </c>
    </row>
    <row r="107" spans="1:12" x14ac:dyDescent="0.25">
      <c r="A107" s="34"/>
      <c r="B107" s="27"/>
      <c r="C107" s="27"/>
      <c r="D107" s="27"/>
      <c r="E107" s="27"/>
      <c r="F107" s="27"/>
      <c r="G107" s="27"/>
      <c r="H107" s="27"/>
      <c r="I107" s="27"/>
      <c r="J107" s="27"/>
      <c r="K107" s="27"/>
      <c r="L107" s="28"/>
    </row>
    <row r="108" spans="1:12" x14ac:dyDescent="0.25">
      <c r="A108" s="324" t="s">
        <v>83</v>
      </c>
      <c r="B108" s="324"/>
      <c r="C108" s="324"/>
      <c r="D108" s="324"/>
      <c r="E108" s="324"/>
      <c r="F108" s="324"/>
      <c r="G108" s="324"/>
      <c r="H108" s="324"/>
      <c r="I108" s="324"/>
      <c r="J108" s="324"/>
      <c r="K108" s="324"/>
      <c r="L108" s="324"/>
    </row>
    <row r="109" spans="1:12" x14ac:dyDescent="0.25">
      <c r="A109" s="35" t="s">
        <v>21</v>
      </c>
      <c r="B109" s="31" t="s">
        <v>22</v>
      </c>
      <c r="C109" s="31" t="s">
        <v>23</v>
      </c>
      <c r="D109" s="325" t="s">
        <v>24</v>
      </c>
      <c r="E109" s="325"/>
      <c r="F109" s="325" t="s">
        <v>25</v>
      </c>
      <c r="G109" s="325"/>
      <c r="H109" s="325" t="s">
        <v>26</v>
      </c>
      <c r="I109" s="325"/>
      <c r="J109" s="317" t="s">
        <v>27</v>
      </c>
      <c r="K109" s="323"/>
      <c r="L109" s="33" t="s">
        <v>11</v>
      </c>
    </row>
    <row r="110" spans="1:12" x14ac:dyDescent="0.25">
      <c r="A110" s="32" t="s">
        <v>5</v>
      </c>
      <c r="B110" s="31">
        <f t="shared" ref="B110:B118" si="8">B17+B86</f>
        <v>4.8573863636363637</v>
      </c>
      <c r="C110" s="31">
        <f t="shared" ref="C110:C118" si="9">C17+D86+C86</f>
        <v>9656.8191856060603</v>
      </c>
      <c r="D110" s="317">
        <f t="shared" ref="D110:D118" si="10">D17+F86</f>
        <v>3884.5564829545451</v>
      </c>
      <c r="E110" s="318"/>
      <c r="F110" s="317">
        <f t="shared" ref="F110:F118" si="11">F17+H86</f>
        <v>2756.791179924242</v>
      </c>
      <c r="G110" s="318"/>
      <c r="H110" s="317">
        <f t="shared" ref="H110:H118" si="12">H17+J86</f>
        <v>525.94968749999998</v>
      </c>
      <c r="I110" s="318"/>
      <c r="J110" s="317">
        <f t="shared" ref="J110:J118" si="13">J17</f>
        <v>193.71</v>
      </c>
      <c r="K110" s="318"/>
      <c r="L110" s="33">
        <f>SUM(B110:K110)</f>
        <v>17022.683922348482</v>
      </c>
    </row>
    <row r="111" spans="1:12" x14ac:dyDescent="0.25">
      <c r="A111" s="32" t="s">
        <v>28</v>
      </c>
      <c r="B111" s="31">
        <f t="shared" si="8"/>
        <v>0</v>
      </c>
      <c r="C111" s="31">
        <f t="shared" si="9"/>
        <v>0</v>
      </c>
      <c r="D111" s="317">
        <f t="shared" si="10"/>
        <v>0</v>
      </c>
      <c r="E111" s="318"/>
      <c r="F111" s="317">
        <f t="shared" si="11"/>
        <v>0</v>
      </c>
      <c r="G111" s="318"/>
      <c r="H111" s="317">
        <f t="shared" si="12"/>
        <v>0</v>
      </c>
      <c r="I111" s="318"/>
      <c r="J111" s="317">
        <f t="shared" si="13"/>
        <v>0</v>
      </c>
      <c r="K111" s="318"/>
      <c r="L111" s="33">
        <f t="shared" ref="L111:L118" si="14">SUM(B111:K111)</f>
        <v>0</v>
      </c>
    </row>
    <row r="112" spans="1:12" x14ac:dyDescent="0.25">
      <c r="A112" s="32" t="s">
        <v>7</v>
      </c>
      <c r="B112" s="31">
        <f t="shared" si="8"/>
        <v>0</v>
      </c>
      <c r="C112" s="31">
        <f t="shared" si="9"/>
        <v>205.12443181818182</v>
      </c>
      <c r="D112" s="317">
        <f t="shared" si="10"/>
        <v>0</v>
      </c>
      <c r="E112" s="318"/>
      <c r="F112" s="317">
        <f t="shared" si="11"/>
        <v>0</v>
      </c>
      <c r="G112" s="318"/>
      <c r="H112" s="317">
        <f t="shared" si="12"/>
        <v>0</v>
      </c>
      <c r="I112" s="318"/>
      <c r="J112" s="317">
        <f t="shared" si="13"/>
        <v>0</v>
      </c>
      <c r="K112" s="318"/>
      <c r="L112" s="33">
        <f t="shared" si="14"/>
        <v>205.12443181818182</v>
      </c>
    </row>
    <row r="113" spans="1:12" x14ac:dyDescent="0.25">
      <c r="A113" s="32" t="s">
        <v>29</v>
      </c>
      <c r="B113" s="31">
        <f t="shared" si="8"/>
        <v>0</v>
      </c>
      <c r="C113" s="31">
        <f t="shared" si="9"/>
        <v>0</v>
      </c>
      <c r="D113" s="317">
        <f t="shared" si="10"/>
        <v>0</v>
      </c>
      <c r="E113" s="318"/>
      <c r="F113" s="317">
        <f t="shared" si="11"/>
        <v>0</v>
      </c>
      <c r="G113" s="318"/>
      <c r="H113" s="317">
        <f t="shared" si="12"/>
        <v>0</v>
      </c>
      <c r="I113" s="318"/>
      <c r="J113" s="317">
        <f t="shared" si="13"/>
        <v>0</v>
      </c>
      <c r="K113" s="318"/>
      <c r="L113" s="33">
        <f t="shared" si="14"/>
        <v>0</v>
      </c>
    </row>
    <row r="114" spans="1:12" x14ac:dyDescent="0.25">
      <c r="A114" s="32" t="s">
        <v>30</v>
      </c>
      <c r="B114" s="31">
        <f t="shared" si="8"/>
        <v>0</v>
      </c>
      <c r="C114" s="31">
        <f t="shared" si="9"/>
        <v>221.5867424242424</v>
      </c>
      <c r="D114" s="317">
        <f t="shared" si="10"/>
        <v>0</v>
      </c>
      <c r="E114" s="318"/>
      <c r="F114" s="317">
        <f t="shared" si="11"/>
        <v>0</v>
      </c>
      <c r="G114" s="318"/>
      <c r="H114" s="317">
        <f t="shared" si="12"/>
        <v>0</v>
      </c>
      <c r="I114" s="318"/>
      <c r="J114" s="317">
        <f t="shared" si="13"/>
        <v>0</v>
      </c>
      <c r="K114" s="318"/>
      <c r="L114" s="33">
        <f t="shared" si="14"/>
        <v>221.5867424242424</v>
      </c>
    </row>
    <row r="115" spans="1:12" x14ac:dyDescent="0.25">
      <c r="A115" s="32" t="s">
        <v>31</v>
      </c>
      <c r="B115" s="31">
        <f t="shared" si="8"/>
        <v>1.2973484848484849</v>
      </c>
      <c r="C115" s="31">
        <f t="shared" si="9"/>
        <v>43896.010251893938</v>
      </c>
      <c r="D115" s="317">
        <f t="shared" si="10"/>
        <v>6726.4932670454546</v>
      </c>
      <c r="E115" s="318"/>
      <c r="F115" s="317">
        <f t="shared" si="11"/>
        <v>1360.2616571969695</v>
      </c>
      <c r="G115" s="318"/>
      <c r="H115" s="317">
        <f t="shared" si="12"/>
        <v>8.1180965909090901</v>
      </c>
      <c r="I115" s="318"/>
      <c r="J115" s="317">
        <f t="shared" si="13"/>
        <v>4.0999999999999996</v>
      </c>
      <c r="K115" s="318"/>
      <c r="L115" s="33">
        <f t="shared" si="14"/>
        <v>51996.280621212121</v>
      </c>
    </row>
    <row r="116" spans="1:12" x14ac:dyDescent="0.25">
      <c r="A116" s="32" t="s">
        <v>32</v>
      </c>
      <c r="B116" s="31">
        <f t="shared" si="8"/>
        <v>0</v>
      </c>
      <c r="C116" s="31">
        <f t="shared" si="9"/>
        <v>0</v>
      </c>
      <c r="D116" s="317">
        <f t="shared" si="10"/>
        <v>0</v>
      </c>
      <c r="E116" s="318"/>
      <c r="F116" s="317">
        <f t="shared" si="11"/>
        <v>0</v>
      </c>
      <c r="G116" s="318"/>
      <c r="H116" s="317">
        <f t="shared" si="12"/>
        <v>0</v>
      </c>
      <c r="I116" s="318"/>
      <c r="J116" s="317">
        <f t="shared" si="13"/>
        <v>0</v>
      </c>
      <c r="K116" s="318"/>
      <c r="L116" s="33">
        <f t="shared" si="14"/>
        <v>0</v>
      </c>
    </row>
    <row r="117" spans="1:12" x14ac:dyDescent="0.25">
      <c r="A117" s="32" t="s">
        <v>10</v>
      </c>
      <c r="B117" s="31">
        <f t="shared" si="8"/>
        <v>0</v>
      </c>
      <c r="C117" s="31">
        <f t="shared" si="9"/>
        <v>0</v>
      </c>
      <c r="D117" s="317">
        <f t="shared" si="10"/>
        <v>0</v>
      </c>
      <c r="E117" s="318"/>
      <c r="F117" s="317">
        <f t="shared" si="11"/>
        <v>0</v>
      </c>
      <c r="G117" s="318"/>
      <c r="H117" s="317">
        <f t="shared" si="12"/>
        <v>0</v>
      </c>
      <c r="I117" s="318"/>
      <c r="J117" s="317">
        <f t="shared" si="13"/>
        <v>0</v>
      </c>
      <c r="K117" s="318"/>
      <c r="L117" s="33">
        <f t="shared" si="14"/>
        <v>0</v>
      </c>
    </row>
    <row r="118" spans="1:12" x14ac:dyDescent="0.25">
      <c r="A118" s="32" t="s">
        <v>10</v>
      </c>
      <c r="B118" s="31">
        <f t="shared" si="8"/>
        <v>46.493371212121218</v>
      </c>
      <c r="C118" s="31">
        <f t="shared" si="9"/>
        <v>52.870833333333337</v>
      </c>
      <c r="D118" s="317">
        <f t="shared" si="10"/>
        <v>6.5765151515151512</v>
      </c>
      <c r="E118" s="318"/>
      <c r="F118" s="317">
        <f t="shared" si="11"/>
        <v>0.6</v>
      </c>
      <c r="G118" s="318"/>
      <c r="H118" s="317">
        <f t="shared" si="12"/>
        <v>0</v>
      </c>
      <c r="I118" s="318"/>
      <c r="J118" s="317">
        <f t="shared" si="13"/>
        <v>0.1</v>
      </c>
      <c r="K118" s="318"/>
      <c r="L118" s="33">
        <f t="shared" si="14"/>
        <v>106.6407196969697</v>
      </c>
    </row>
    <row r="119" spans="1:12" x14ac:dyDescent="0.25">
      <c r="A119" s="36" t="s">
        <v>11</v>
      </c>
      <c r="B119" s="33">
        <f>SUM(B110:B118)</f>
        <v>52.648106060606068</v>
      </c>
      <c r="C119" s="33">
        <f t="shared" ref="C119:J119" si="15">SUM(C110:C118)</f>
        <v>54032.411445075755</v>
      </c>
      <c r="D119" s="319">
        <f>SUM(D110:D118)</f>
        <v>10617.626265151515</v>
      </c>
      <c r="E119" s="319">
        <f t="shared" si="15"/>
        <v>0</v>
      </c>
      <c r="F119" s="319">
        <f t="shared" si="15"/>
        <v>4117.6528371212116</v>
      </c>
      <c r="G119" s="319">
        <f t="shared" si="15"/>
        <v>0</v>
      </c>
      <c r="H119" s="319">
        <f t="shared" si="15"/>
        <v>534.06778409090907</v>
      </c>
      <c r="I119" s="319">
        <f t="shared" si="15"/>
        <v>0</v>
      </c>
      <c r="J119" s="320">
        <f t="shared" si="15"/>
        <v>197.91</v>
      </c>
      <c r="K119" s="321"/>
      <c r="L119" s="33">
        <f t="shared" ref="L119" si="16">SUM(L110:L118)</f>
        <v>69552.316437499991</v>
      </c>
    </row>
    <row r="120" spans="1:12" x14ac:dyDescent="0.25">
      <c r="A120" s="37"/>
      <c r="B120" s="37"/>
      <c r="C120" s="37"/>
      <c r="D120" s="37"/>
      <c r="E120" s="37"/>
      <c r="F120" s="37"/>
      <c r="G120" s="37"/>
      <c r="H120" s="37"/>
      <c r="I120" s="37"/>
      <c r="J120" s="37"/>
      <c r="K120" s="37"/>
      <c r="L120" s="38"/>
    </row>
    <row r="121" spans="1:12" x14ac:dyDescent="0.25">
      <c r="A121" s="313" t="s">
        <v>84</v>
      </c>
      <c r="B121" s="314"/>
      <c r="C121" s="314"/>
      <c r="D121" s="314"/>
      <c r="E121" s="314"/>
      <c r="F121" s="314"/>
      <c r="G121" s="314"/>
      <c r="H121" s="314"/>
      <c r="I121" s="314"/>
      <c r="J121" s="314"/>
      <c r="K121" s="314"/>
      <c r="L121" s="315"/>
    </row>
    <row r="122" spans="1:12" x14ac:dyDescent="0.25">
      <c r="A122" s="30"/>
      <c r="B122" s="39" t="s">
        <v>22</v>
      </c>
      <c r="C122" s="39" t="s">
        <v>39</v>
      </c>
      <c r="D122" s="39" t="s">
        <v>40</v>
      </c>
      <c r="E122" s="39" t="s">
        <v>41</v>
      </c>
      <c r="F122" s="39" t="s">
        <v>42</v>
      </c>
      <c r="G122" s="39" t="s">
        <v>43</v>
      </c>
      <c r="H122" s="39" t="s">
        <v>44</v>
      </c>
      <c r="I122" s="39" t="s">
        <v>45</v>
      </c>
      <c r="J122" s="39" t="s">
        <v>46</v>
      </c>
      <c r="K122" s="39" t="s">
        <v>47</v>
      </c>
      <c r="L122" s="40" t="s">
        <v>11</v>
      </c>
    </row>
    <row r="123" spans="1:12" x14ac:dyDescent="0.25">
      <c r="A123" s="32" t="s">
        <v>74</v>
      </c>
      <c r="B123" s="31">
        <f t="shared" ref="B123:K123" si="17">B43+B99</f>
        <v>627.02461174242421</v>
      </c>
      <c r="C123" s="31">
        <f t="shared" si="17"/>
        <v>45.63614583333333</v>
      </c>
      <c r="D123" s="31">
        <f t="shared" si="17"/>
        <v>50.084895833333334</v>
      </c>
      <c r="E123" s="31">
        <f t="shared" si="17"/>
        <v>2079.3985132575758</v>
      </c>
      <c r="F123" s="31">
        <f t="shared" si="17"/>
        <v>10763.156575757575</v>
      </c>
      <c r="G123" s="31">
        <f t="shared" si="17"/>
        <v>10057.161988636362</v>
      </c>
      <c r="H123" s="31">
        <f t="shared" si="17"/>
        <v>8670.4452613636367</v>
      </c>
      <c r="I123" s="31">
        <f t="shared" si="17"/>
        <v>17810.554297348484</v>
      </c>
      <c r="J123" s="31">
        <f t="shared" si="17"/>
        <v>11671.070267045454</v>
      </c>
      <c r="K123" s="31">
        <f t="shared" si="17"/>
        <v>7796.6367973484848</v>
      </c>
      <c r="L123" s="33">
        <f>SUM(B123:K123)</f>
        <v>69571.169354166661</v>
      </c>
    </row>
    <row r="124" spans="1:12" x14ac:dyDescent="0.25">
      <c r="A124" s="41"/>
      <c r="B124" s="42"/>
      <c r="C124" s="42"/>
      <c r="D124" s="42"/>
      <c r="E124" s="42"/>
      <c r="F124" s="42"/>
      <c r="G124" s="42"/>
      <c r="H124" s="42"/>
      <c r="I124" s="42"/>
      <c r="J124" s="42"/>
      <c r="K124" s="42"/>
      <c r="L124" s="43"/>
    </row>
    <row r="125" spans="1:12" x14ac:dyDescent="0.25">
      <c r="A125" s="316" t="s">
        <v>85</v>
      </c>
      <c r="B125" s="316"/>
      <c r="C125" s="316"/>
      <c r="D125" s="316"/>
      <c r="E125" s="316"/>
      <c r="F125" s="316"/>
      <c r="G125" s="316"/>
      <c r="H125" s="316"/>
      <c r="I125" s="316"/>
      <c r="J125" s="316"/>
      <c r="K125" s="316"/>
      <c r="L125" s="316"/>
    </row>
    <row r="126" spans="1:12" x14ac:dyDescent="0.25">
      <c r="A126" s="313" t="s">
        <v>86</v>
      </c>
      <c r="B126" s="314"/>
      <c r="C126" s="314"/>
      <c r="D126" s="314"/>
      <c r="E126" s="314"/>
      <c r="F126" s="314"/>
      <c r="G126" s="314"/>
      <c r="H126" s="314"/>
      <c r="I126" s="314"/>
      <c r="J126" s="314"/>
      <c r="K126" s="314"/>
      <c r="L126" s="315"/>
    </row>
    <row r="127" spans="1:12" x14ac:dyDescent="0.25">
      <c r="A127" s="44" t="s">
        <v>87</v>
      </c>
      <c r="B127" s="44"/>
      <c r="C127" s="37"/>
      <c r="D127" s="37"/>
      <c r="E127" s="37"/>
      <c r="F127" s="37"/>
      <c r="G127" s="37"/>
      <c r="H127" s="37"/>
      <c r="I127" s="37"/>
      <c r="J127" s="37"/>
      <c r="K127" s="37"/>
      <c r="L127" s="38"/>
    </row>
    <row r="128" spans="1:12" x14ac:dyDescent="0.25">
      <c r="A128" s="44" t="s">
        <v>88</v>
      </c>
      <c r="B128" s="45"/>
      <c r="C128" s="37"/>
      <c r="D128" s="37"/>
      <c r="E128" s="37"/>
      <c r="F128" s="37"/>
      <c r="G128" s="37"/>
      <c r="H128" s="37"/>
      <c r="I128" s="37"/>
      <c r="J128" s="37"/>
      <c r="K128" s="37"/>
      <c r="L128" s="38"/>
    </row>
    <row r="129" spans="1:12" x14ac:dyDescent="0.25">
      <c r="A129" s="44" t="s">
        <v>89</v>
      </c>
      <c r="B129" s="45"/>
      <c r="C129" s="37"/>
      <c r="D129" s="37"/>
      <c r="E129" s="37"/>
      <c r="F129" s="37"/>
      <c r="G129" s="37"/>
      <c r="H129" s="37"/>
      <c r="I129" s="37"/>
      <c r="J129" s="37"/>
      <c r="K129" s="37"/>
      <c r="L129" s="38"/>
    </row>
  </sheetData>
  <mergeCells count="299">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9:D59"/>
    <mergeCell ref="E59:L59"/>
    <mergeCell ref="A60:C60"/>
    <mergeCell ref="E60:K62"/>
    <mergeCell ref="L60:L62"/>
    <mergeCell ref="A55:D55"/>
    <mergeCell ref="E55:F55"/>
    <mergeCell ref="G55:H55"/>
    <mergeCell ref="I55:J55"/>
    <mergeCell ref="K55:L55"/>
    <mergeCell ref="A56:D56"/>
    <mergeCell ref="E56:F56"/>
    <mergeCell ref="G56:H56"/>
    <mergeCell ref="I56:J56"/>
    <mergeCell ref="K56:L56"/>
    <mergeCell ref="A71:L71"/>
    <mergeCell ref="A72:L72"/>
    <mergeCell ref="B73:C73"/>
    <mergeCell ref="B74:C74"/>
    <mergeCell ref="B75:C75"/>
    <mergeCell ref="A77:L77"/>
    <mergeCell ref="E63:K65"/>
    <mergeCell ref="L63:L65"/>
    <mergeCell ref="A65:C65"/>
    <mergeCell ref="A67:D67"/>
    <mergeCell ref="E67:L67"/>
    <mergeCell ref="A68:C69"/>
    <mergeCell ref="D68:D69"/>
    <mergeCell ref="E68:K69"/>
    <mergeCell ref="L68:L69"/>
    <mergeCell ref="A78:L78"/>
    <mergeCell ref="B79:E79"/>
    <mergeCell ref="F79:F81"/>
    <mergeCell ref="G79:G81"/>
    <mergeCell ref="H79:H81"/>
    <mergeCell ref="I79:I81"/>
    <mergeCell ref="J79:K81"/>
    <mergeCell ref="L79:L81"/>
    <mergeCell ref="B80:C80"/>
    <mergeCell ref="D80:E80"/>
    <mergeCell ref="D86:E86"/>
    <mergeCell ref="F86:G86"/>
    <mergeCell ref="H86:I86"/>
    <mergeCell ref="J86:K86"/>
    <mergeCell ref="D87:E87"/>
    <mergeCell ref="F87:G87"/>
    <mergeCell ref="H87:I87"/>
    <mergeCell ref="J87:K87"/>
    <mergeCell ref="J82:K82"/>
    <mergeCell ref="A84:L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D94:E94"/>
    <mergeCell ref="F94:G94"/>
    <mergeCell ref="H94:I94"/>
    <mergeCell ref="J94:K94"/>
    <mergeCell ref="D95:E95"/>
    <mergeCell ref="F95:G95"/>
    <mergeCell ref="H95:I95"/>
    <mergeCell ref="J95:K95"/>
    <mergeCell ref="D92:E92"/>
    <mergeCell ref="F92:G92"/>
    <mergeCell ref="H92:I92"/>
    <mergeCell ref="J92:K92"/>
    <mergeCell ref="D93:E93"/>
    <mergeCell ref="F93:G93"/>
    <mergeCell ref="H93:I93"/>
    <mergeCell ref="J93:K93"/>
    <mergeCell ref="B104:C104"/>
    <mergeCell ref="D104:E104"/>
    <mergeCell ref="J106:K106"/>
    <mergeCell ref="A108:L108"/>
    <mergeCell ref="D109:E109"/>
    <mergeCell ref="F109:G109"/>
    <mergeCell ref="H109:I109"/>
    <mergeCell ref="J109:K109"/>
    <mergeCell ref="A97:L97"/>
    <mergeCell ref="A101:L101"/>
    <mergeCell ref="A102:L102"/>
    <mergeCell ref="B103:E103"/>
    <mergeCell ref="F103:F105"/>
    <mergeCell ref="G103:G105"/>
    <mergeCell ref="H103:H105"/>
    <mergeCell ref="I103:I105"/>
    <mergeCell ref="J103:K105"/>
    <mergeCell ref="L103:L105"/>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D116:E116"/>
    <mergeCell ref="F116:G116"/>
    <mergeCell ref="H116:I116"/>
    <mergeCell ref="J116:K116"/>
    <mergeCell ref="D117:E117"/>
    <mergeCell ref="F117:G117"/>
    <mergeCell ref="H117:I117"/>
    <mergeCell ref="J117:K117"/>
    <mergeCell ref="D114:E114"/>
    <mergeCell ref="F114:G114"/>
    <mergeCell ref="H114:I114"/>
    <mergeCell ref="J114:K114"/>
    <mergeCell ref="D115:E115"/>
    <mergeCell ref="F115:G115"/>
    <mergeCell ref="H115:I115"/>
    <mergeCell ref="J115:K115"/>
    <mergeCell ref="A121:L121"/>
    <mergeCell ref="A125:L125"/>
    <mergeCell ref="A126:L126"/>
    <mergeCell ref="D118:E118"/>
    <mergeCell ref="F118:G118"/>
    <mergeCell ref="H118:I118"/>
    <mergeCell ref="J118:K118"/>
    <mergeCell ref="D119:E119"/>
    <mergeCell ref="F119:G119"/>
    <mergeCell ref="H119:I119"/>
    <mergeCell ref="J119:K119"/>
  </mergeCells>
  <pageMargins left="0.25" right="0.25" top="0.75" bottom="0.75" header="0.3" footer="0.3"/>
  <pageSetup scale="7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08AF9-370F-4191-B698-F0E824C3834D}">
  <sheetPr>
    <pageSetUpPr fitToPage="1"/>
  </sheetPr>
  <dimension ref="A1:L129"/>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97</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14</v>
      </c>
      <c r="C11" s="4" t="s">
        <v>15</v>
      </c>
      <c r="D11" s="4" t="s">
        <v>16</v>
      </c>
      <c r="E11" s="4" t="s">
        <v>17</v>
      </c>
      <c r="F11" s="121"/>
      <c r="G11" s="121"/>
      <c r="H11" s="121"/>
      <c r="I11" s="106"/>
      <c r="J11" s="129"/>
      <c r="K11" s="130"/>
      <c r="L11" s="109"/>
    </row>
    <row r="12" spans="1:12" s="2" customFormat="1" x14ac:dyDescent="0.25">
      <c r="A12" s="5" t="s">
        <v>18</v>
      </c>
      <c r="B12" s="4">
        <f>'[11]WI Gas'!B12+[11]WEPCO!B12+[11]WPSC!B12+[11]Alliant!B12+[11]NSP!B12+[11]MWNG!B12+'[11]SWL&amp;P'!B12+'[11]City Gas'!B12+[11]SCVNG!B12+[11]Florence!B12+'[11]MG&amp;E'!B12</f>
        <v>0</v>
      </c>
      <c r="C12" s="4">
        <f>'[11]WI Gas'!C12+[11]WEPCO!C12+[11]WPSC!C12+[11]Alliant!C12+[11]NSP!C12+[11]MWNG!C12+'[11]SWL&amp;P'!C12+'[11]City Gas'!C12+[11]SCVNG!C12+[11]Florence!C12+'[11]MG&amp;E'!C12</f>
        <v>0</v>
      </c>
      <c r="D12" s="4">
        <f>'[11]WI Gas'!D12+[11]WEPCO!D12+[11]WPSC!D12+[11]Alliant!D12+[11]NSP!D12+[11]MWNG!D12+'[11]SWL&amp;P'!D12+'[11]City Gas'!D12+[11]SCVNG!D12+[11]Florence!D12+'[11]MG&amp;E'!D12</f>
        <v>0</v>
      </c>
      <c r="E12" s="4">
        <f>'[11]WI Gas'!E12+[11]WEPCO!E12+[11]WPSC!E12+[11]Alliant!E12+[11]NSP!E12+[11]MWNG!E12+'[11]SWL&amp;P'!E12+'[11]City Gas'!E12+[11]SCVNG!E12+[11]Florence!E12+'[11]MG&amp;E'!E12</f>
        <v>12662.548999999999</v>
      </c>
      <c r="F12" s="4">
        <f>'[11]WI Gas'!F12+[11]WEPCO!F12+[11]WPSC!F12+[11]Alliant!F12+[11]NSP!F12+[11]MWNG!F12+'[11]SWL&amp;P'!F12+'[11]City Gas'!F12+[11]SCVNG!F12+[11]Florence!F12+'[11]MG&amp;E'!F12</f>
        <v>0</v>
      </c>
      <c r="G12" s="4">
        <f>'[11]WI Gas'!G12+[11]WEPCO!G12+[11]WPSC!G12+[11]Alliant!G12+[11]NSP!G12+[11]MWNG!G12+'[11]SWL&amp;P'!G12+'[11]City Gas'!G12+[11]SCVNG!G12+[11]Florence!G12+'[11]MG&amp;E'!G12</f>
        <v>0</v>
      </c>
      <c r="H12" s="4">
        <f>'[11]WI Gas'!H12+[11]WEPCO!H12+[11]WPSC!H12+[11]Alliant!H12+[11]NSP!H12+[11]MWNG!H12+'[11]SWL&amp;P'!H12+'[11]City Gas'!H12+[11]SCVNG!H12+[11]Florence!H12+'[11]MG&amp;E'!H12</f>
        <v>0</v>
      </c>
      <c r="I12" s="4">
        <f>'[11]WI Gas'!I12+[11]WEPCO!I12+[11]WPSC!I12+[11]Alliant!I12+[11]NSP!I12+[11]MWNG!I12+'[11]SWL&amp;P'!I12+'[11]City Gas'!I12+[11]SCVNG!I12+[11]Florence!I12+'[11]MG&amp;E'!I12</f>
        <v>26256.031999999996</v>
      </c>
      <c r="J12" s="107">
        <f>'[11]WI Gas'!J12:K12+[11]WEPCO!J12+[11]WPSC!J12+[11]Alliant!J12+[11]NSP!J12+[11]MWNG!J12+'[11]SWL&amp;P'!J12:K12+'[11]City Gas'!J12:K12+[11]SCVNG!J12+[11]Florence!J12+'[11]MG&amp;E'!J12:K12</f>
        <v>64</v>
      </c>
      <c r="K12" s="108"/>
      <c r="L12" s="6">
        <f>SUM(B12:J12)</f>
        <v>38982.580999999991</v>
      </c>
    </row>
    <row r="13" spans="1:12" s="2" customFormat="1" x14ac:dyDescent="0.25">
      <c r="A13" s="5" t="s">
        <v>19</v>
      </c>
      <c r="B13" s="4">
        <f>'[11]WI Gas'!B13+[11]WEPCO!B13+[11]WPSC!B13+[11]Alliant!B13+[11]NSP!B13+[11]MWNG!B13+'[11]SWL&amp;P'!B13+'[11]City Gas'!B13+[11]SCVNG!B13+[11]Florence!B13+'[11]MG&amp;E'!B13</f>
        <v>2</v>
      </c>
      <c r="C13" s="4">
        <f>'[11]WI Gas'!C13+[11]WEPCO!C13+[11]WPSC!C13+[11]Alliant!C13+[11]NSP!C13+[11]MWNG!C13+'[11]SWL&amp;P'!C13+'[11]City Gas'!C13+[11]SCVNG!C13+[11]Florence!C13+'[11]MG&amp;E'!C13</f>
        <v>0</v>
      </c>
      <c r="D13" s="4">
        <f>'[11]WI Gas'!D13+[11]WEPCO!D13+[11]WPSC!D13+[11]Alliant!D13+[11]NSP!D13+[11]MWNG!D13+'[11]SWL&amp;P'!D13+'[11]City Gas'!D13+[11]SCVNG!D13+[11]Florence!D13+'[11]MG&amp;E'!D13</f>
        <v>0</v>
      </c>
      <c r="E13" s="4">
        <f>'[11]WI Gas'!E13+[11]WEPCO!E13+[11]WPSC!E13+[11]Alliant!E13+[11]NSP!E13+[11]MWNG!E13+'[11]SWL&amp;P'!E13+'[11]City Gas'!E13+[11]SCVNG!E13+[11]Florence!E13+'[11]MG&amp;E'!E13</f>
        <v>257684</v>
      </c>
      <c r="F13" s="4">
        <f>'[11]WI Gas'!F13+[11]WEPCO!F13+[11]WPSC!F13+[11]Alliant!F13+[11]NSP!F13+[11]MWNG!F13+'[11]SWL&amp;P'!F13+'[11]City Gas'!F13+[11]SCVNG!F13+[11]Florence!F13+'[11]MG&amp;E'!F13</f>
        <v>0</v>
      </c>
      <c r="G13" s="4">
        <f>'[11]WI Gas'!G13+[11]WEPCO!G13+[11]WPSC!G13+[11]Alliant!G13+[11]NSP!G13+[11]MWNG!G13+'[11]SWL&amp;P'!G13+'[11]City Gas'!G13+[11]SCVNG!G13+[11]Florence!G13+'[11]MG&amp;E'!G13</f>
        <v>13183</v>
      </c>
      <c r="H13" s="4">
        <f>'[11]WI Gas'!H13+[11]WEPCO!H13+[11]WPSC!H13+[11]Alliant!H13+[11]NSP!H13+[11]MWNG!H13+'[11]SWL&amp;P'!H13+'[11]City Gas'!H13+[11]SCVNG!H13+[11]Florence!H13+'[11]MG&amp;E'!H13</f>
        <v>0</v>
      </c>
      <c r="I13" s="4">
        <f>'[11]WI Gas'!I13+[11]WEPCO!I13+[11]WPSC!I13+[11]Alliant!I13+[11]NSP!I13+[11]MWNG!I13+'[11]SWL&amp;P'!I13+'[11]City Gas'!I13+[11]SCVNG!I13+[11]Florence!I13+'[11]MG&amp;E'!I13</f>
        <v>1358145</v>
      </c>
      <c r="J13" s="107">
        <f>'[11]WI Gas'!J13:K13+[11]WEPCO!J13+[11]WPSC!J13+[11]Alliant!J13+[11]NSP!J13+[11]MWNG!J13+'[11]SWL&amp;P'!J13:K13+'[11]City Gas'!J13:K13+[11]SCVNG!J13+[11]Florence!J13+'[11]MG&amp;E'!J13:K13</f>
        <v>24632</v>
      </c>
      <c r="K13" s="108"/>
      <c r="L13" s="6">
        <f>SUM(B13:J13)</f>
        <v>1653646</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'[11]WI Gas'!B17+[11]WEPCO!B17+[11]WPSC!B17+[11]Alliant!B17+[11]NSP!B17+[11]MWNG!B17+'[11]SWL&amp;P'!B17+'[11]City Gas'!B17+[11]SCVNG!B17+[11]Florence!B17+'[11]MG&amp;E'!B17</f>
        <v>5.0999999999999996</v>
      </c>
      <c r="C17" s="4">
        <f>'[11]WI Gas'!C17+[11]WEPCO!C17+[11]WPSC!C17+[11]Alliant!C17+[11]NSP!C17+[11]MWNG!C17+'[11]SWL&amp;P'!C17+'[11]City Gas'!C17+[11]SCVNG!C17+[11]Florence!C17+'[11]MG&amp;E'!C17</f>
        <v>5269.9319999999998</v>
      </c>
      <c r="D17" s="107">
        <f>'[11]WI Gas'!D17:E17+[11]WEPCO!D17+[11]WPSC!D17+[11]Alliant!D17+[11]NSP!D17+[11]MWNG!D17+'[11]SWL&amp;P'!D17:E17+'[11]City Gas'!D17:E17+[11]SCVNG!D17+[11]Florence!D17+'[11]MG&amp;E'!D17:E17</f>
        <v>3904.7629999999995</v>
      </c>
      <c r="E17" s="108"/>
      <c r="F17" s="107">
        <f>'[11]WI Gas'!F17:G17+[11]WEPCO!F17+[11]WPSC!F17+[11]Alliant!F17+[11]NSP!F17+[11]MWNG!F17+'[11]SWL&amp;P'!F17:G17+'[11]City Gas'!F17:G17+[11]SCVNG!F17+[11]Florence!F17+'[11]MG&amp;E'!F17:G17</f>
        <v>2767.0039999999999</v>
      </c>
      <c r="G17" s="108"/>
      <c r="H17" s="107">
        <f>'[11]WI Gas'!H17:I17+[11]WEPCO!H17+[11]WPSC!H17+[11]Alliant!H17+[11]NSP!H17+[11]MWNG!H17+'[11]SWL&amp;P'!H17:I17+'[11]City Gas'!H17:I17+[11]SCVNG!H17+[11]Florence!H17+'[11]MG&amp;E'!H17:I17</f>
        <v>520.35</v>
      </c>
      <c r="I17" s="108"/>
      <c r="J17" s="107">
        <f>'[11]WI Gas'!J17:K17+[11]WEPCO!J17+[11]WPSC!J17+[11]Alliant!J17+[11]NSP!J17+[11]MWNG!J17+'[11]SWL&amp;P'!J17:K17+'[11]City Gas'!J17:K17+[11]SCVNG!J17+[11]Florence!J17+'[11]MG&amp;E'!J17:K17</f>
        <v>195.31</v>
      </c>
      <c r="K17" s="108"/>
      <c r="L17" s="6">
        <f>SUM(B17:J17)</f>
        <v>12662.458999999999</v>
      </c>
    </row>
    <row r="18" spans="1:12" s="2" customFormat="1" x14ac:dyDescent="0.25">
      <c r="A18" s="5" t="s">
        <v>28</v>
      </c>
      <c r="B18" s="4">
        <f>'[11]WI Gas'!B18+[11]WEPCO!B18+[11]WPSC!B18+[11]Alliant!B18+[11]NSP!B18+[11]MWNG!B18+'[11]SWL&amp;P'!B18+'[11]City Gas'!B18+[11]SCVNG!B18+[11]Florence!B18+'[11]MG&amp;E'!B18</f>
        <v>0</v>
      </c>
      <c r="C18" s="4">
        <f>'[11]WI Gas'!C18+[11]WEPCO!C18+[11]WPSC!C18+[11]Alliant!C18+[11]NSP!C18+[11]MWNG!C18+'[11]SWL&amp;P'!C18+'[11]City Gas'!C18+[11]SCVNG!C18+[11]Florence!C18+'[11]MG&amp;E'!C18</f>
        <v>0</v>
      </c>
      <c r="D18" s="107">
        <f>'[11]WI Gas'!D18:E18+[11]WEPCO!D18+[11]WPSC!D18+[11]Alliant!D18+[11]NSP!D18+[11]MWNG!D18+'[11]SWL&amp;P'!D18:E18+'[11]City Gas'!D18:E18+[11]SCVNG!D18+[11]Florence!D18+'[11]MG&amp;E'!D18:E18</f>
        <v>0</v>
      </c>
      <c r="E18" s="108"/>
      <c r="F18" s="107">
        <f>'[11]WI Gas'!F18:G18+[11]WEPCO!F18+[11]WPSC!F18+[11]Alliant!F18+[11]NSP!F18+[11]MWNG!F18+'[11]SWL&amp;P'!F18:G18+'[11]City Gas'!F18:G18+[11]SCVNG!F18+[11]Florence!F18+'[11]MG&amp;E'!F18:G18</f>
        <v>0</v>
      </c>
      <c r="G18" s="108"/>
      <c r="H18" s="107">
        <f>'[11]WI Gas'!H18:I18+[11]WEPCO!H18+[11]WPSC!H18+[11]Alliant!H18+[11]NSP!H18+[11]MWNG!H18+'[11]SWL&amp;P'!H18:I18+'[11]City Gas'!H18:I18+[11]SCVNG!H18+[11]Florence!H18+'[11]MG&amp;E'!H18:I18</f>
        <v>0</v>
      </c>
      <c r="I18" s="108"/>
      <c r="J18" s="107">
        <f>'[11]WI Gas'!J18:K18+[11]WEPCO!J18+[11]WPSC!J18+[11]Alliant!J18+[11]NSP!J18+[11]MWNG!J18+'[11]SWL&amp;P'!J18:K18+'[11]City Gas'!J18:K18+[11]SCVNG!J18+[11]Florence!J18+'[11]MG&amp;E'!J18:K18</f>
        <v>0</v>
      </c>
      <c r="K18" s="108"/>
      <c r="L18" s="6">
        <f t="shared" ref="L18:L25" si="0">SUM(B18:J18)</f>
        <v>0</v>
      </c>
    </row>
    <row r="19" spans="1:12" s="2" customFormat="1" x14ac:dyDescent="0.25">
      <c r="A19" s="5" t="s">
        <v>7</v>
      </c>
      <c r="B19" s="4">
        <f>'[11]WI Gas'!B19+[11]WEPCO!B19+[11]WPSC!B19+[11]Alliant!B19+[11]NSP!B19+[11]MWNG!B19+'[11]SWL&amp;P'!B19+'[11]City Gas'!B19+[11]SCVNG!B19+[11]Florence!B19+'[11]MG&amp;E'!B19</f>
        <v>0</v>
      </c>
      <c r="C19" s="4">
        <f>'[11]WI Gas'!C19+[11]WEPCO!C19+[11]WPSC!C19+[11]Alliant!C19+[11]NSP!C19+[11]MWNG!C19+'[11]SWL&amp;P'!C19+'[11]City Gas'!C19+[11]SCVNG!C19+[11]Florence!C19+'[11]MG&amp;E'!C19</f>
        <v>0</v>
      </c>
      <c r="D19" s="107">
        <f>'[11]WI Gas'!D19:E19+[11]WEPCO!D19+[11]WPSC!D19+[11]Alliant!D19+[11]NSP!D19+[11]MWNG!D19+'[11]SWL&amp;P'!D19:E19+'[11]City Gas'!D19:E19+[11]SCVNG!D19+[11]Florence!D19+'[11]MG&amp;E'!D19:E19</f>
        <v>0</v>
      </c>
      <c r="E19" s="108"/>
      <c r="F19" s="107">
        <f>'[11]WI Gas'!F19:G19+[11]WEPCO!F19+[11]WPSC!F19+[11]Alliant!F19+[11]NSP!F19+[11]MWNG!F19+'[11]SWL&amp;P'!F19:G19+'[11]City Gas'!F19:G19+[11]SCVNG!F19+[11]Florence!F19+'[11]MG&amp;E'!F19:G19</f>
        <v>0</v>
      </c>
      <c r="G19" s="108"/>
      <c r="H19" s="107">
        <f>'[11]WI Gas'!H19:I19+[11]WEPCO!H19+[11]WPSC!H19+[11]Alliant!H19+[11]NSP!H19+[11]MWNG!H19+'[11]SWL&amp;P'!H19:I19+'[11]City Gas'!H19:I19+[11]SCVNG!H19+[11]Florence!H19+'[11]MG&amp;E'!H19:I19</f>
        <v>0</v>
      </c>
      <c r="I19" s="108"/>
      <c r="J19" s="107">
        <f>'[11]WI Gas'!J19:K19+[11]WEPCO!J19+[11]WPSC!J19+[11]Alliant!J19+[11]NSP!J19+[11]MWNG!J19+'[11]SWL&amp;P'!J19:K19+'[11]City Gas'!J19:K19+[11]SCVNG!J19+[11]Florence!J19+'[11]MG&amp;E'!J19:K19</f>
        <v>0</v>
      </c>
      <c r="K19" s="108"/>
      <c r="L19" s="6">
        <f t="shared" si="0"/>
        <v>0</v>
      </c>
    </row>
    <row r="20" spans="1:12" s="2" customFormat="1" x14ac:dyDescent="0.25">
      <c r="A20" s="5" t="s">
        <v>29</v>
      </c>
      <c r="B20" s="4">
        <f>'[11]WI Gas'!B20+[11]WEPCO!B20+[11]WPSC!B20+[11]Alliant!B20+[11]NSP!B20+[11]MWNG!B20+'[11]SWL&amp;P'!B20+'[11]City Gas'!B20+[11]SCVNG!B20+[11]Florence!B20+'[11]MG&amp;E'!B20</f>
        <v>0</v>
      </c>
      <c r="C20" s="4">
        <f>'[11]WI Gas'!C20+[11]WEPCO!C20+[11]WPSC!C20+[11]Alliant!C20+[11]NSP!C20+[11]MWNG!C20+'[11]SWL&amp;P'!C20+'[11]City Gas'!C20+[11]SCVNG!C20+[11]Florence!C20+'[11]MG&amp;E'!C20</f>
        <v>0</v>
      </c>
      <c r="D20" s="107">
        <f>'[11]WI Gas'!D20:E20+[11]WEPCO!D20+[11]WPSC!D20+[11]Alliant!D20+[11]NSP!D20+[11]MWNG!D20+'[11]SWL&amp;P'!D20:E20+'[11]City Gas'!D20:E20+[11]SCVNG!D20+[11]Florence!D20+'[11]MG&amp;E'!D20:E20</f>
        <v>0</v>
      </c>
      <c r="E20" s="108"/>
      <c r="F20" s="107">
        <f>'[11]WI Gas'!F20:G20+[11]WEPCO!F20+[11]WPSC!F20+[11]Alliant!F20+[11]NSP!F20+[11]MWNG!F20+'[11]SWL&amp;P'!F20:G20+'[11]City Gas'!F20:G20+[11]SCVNG!F20+[11]Florence!F20+'[11]MG&amp;E'!F20:G20</f>
        <v>0</v>
      </c>
      <c r="G20" s="108"/>
      <c r="H20" s="107">
        <f>'[11]WI Gas'!H20:I20+[11]WEPCO!H20+[11]WPSC!H20+[11]Alliant!H20+[11]NSP!H20+[11]MWNG!H20+'[11]SWL&amp;P'!H20:I20+'[11]City Gas'!H20:I20+[11]SCVNG!H20+[11]Florence!H20+'[11]MG&amp;E'!H20:I20</f>
        <v>0</v>
      </c>
      <c r="I20" s="108"/>
      <c r="J20" s="107">
        <f>'[11]WI Gas'!J20:K20+[11]WEPCO!J20+[11]WPSC!J20+[11]Alliant!J20+[11]NSP!J20+[11]MWNG!J20+'[11]SWL&amp;P'!J20:K20+'[11]City Gas'!J20:K20+[11]SCVNG!J20+[11]Florence!J20+'[11]MG&amp;E'!J20:K20</f>
        <v>0</v>
      </c>
      <c r="K20" s="108"/>
      <c r="L20" s="6">
        <f t="shared" si="0"/>
        <v>0</v>
      </c>
    </row>
    <row r="21" spans="1:12" s="2" customFormat="1" x14ac:dyDescent="0.25">
      <c r="A21" s="5" t="s">
        <v>30</v>
      </c>
      <c r="B21" s="4">
        <f>'[11]WI Gas'!B21+[11]WEPCO!B21+[11]WPSC!B21+[11]Alliant!B21+[11]NSP!B21+[11]MWNG!B21+'[11]SWL&amp;P'!B21+'[11]City Gas'!B21+[11]SCVNG!B21+[11]Florence!B21+'[11]MG&amp;E'!B21</f>
        <v>0</v>
      </c>
      <c r="C21" s="4">
        <f>'[11]WI Gas'!C21+[11]WEPCO!C21+[11]WPSC!C21+[11]Alliant!C21+[11]NSP!C21+[11]MWNG!C21+'[11]SWL&amp;P'!C21+'[11]City Gas'!C21+[11]SCVNG!C21+[11]Florence!C21+'[11]MG&amp;E'!C21</f>
        <v>1</v>
      </c>
      <c r="D21" s="107">
        <f>'[11]WI Gas'!D21:E21+[11]WEPCO!D21+[11]WPSC!D21+[11]Alliant!D21+[11]NSP!D21+[11]MWNG!D21+'[11]SWL&amp;P'!D21:E21+'[11]City Gas'!D21:E21+[11]SCVNG!D21+[11]Florence!D21+'[11]MG&amp;E'!D21:E21</f>
        <v>0</v>
      </c>
      <c r="E21" s="108"/>
      <c r="F21" s="107">
        <f>'[11]WI Gas'!F21:G21+[11]WEPCO!F21+[11]WPSC!F21+[11]Alliant!F21+[11]NSP!F21+[11]MWNG!F21+'[11]SWL&amp;P'!F21:G21+'[11]City Gas'!F21:G21+[11]SCVNG!F21+[11]Florence!F21+'[11]MG&amp;E'!F21:G21</f>
        <v>0</v>
      </c>
      <c r="G21" s="108"/>
      <c r="H21" s="107">
        <f>'[11]WI Gas'!H21:I21+[11]WEPCO!H21+[11]WPSC!H21+[11]Alliant!H21+[11]NSP!H21+[11]MWNG!H21+'[11]SWL&amp;P'!H21:I21+'[11]City Gas'!H21:I21+[11]SCVNG!H21+[11]Florence!H21+'[11]MG&amp;E'!H21:I21</f>
        <v>0</v>
      </c>
      <c r="I21" s="108"/>
      <c r="J21" s="107">
        <f>'[11]WI Gas'!J21:K21+[11]WEPCO!J21+[11]WPSC!J21+[11]Alliant!J21+[11]NSP!J21+[11]MWNG!J21+'[11]SWL&amp;P'!J21:K21+'[11]City Gas'!J21:K21+[11]SCVNG!J21+[11]Florence!J21+'[11]MG&amp;E'!J21:K21</f>
        <v>0</v>
      </c>
      <c r="K21" s="108"/>
      <c r="L21" s="6">
        <f t="shared" si="0"/>
        <v>1</v>
      </c>
    </row>
    <row r="22" spans="1:12" s="2" customFormat="1" x14ac:dyDescent="0.25">
      <c r="A22" s="5" t="s">
        <v>31</v>
      </c>
      <c r="B22" s="4">
        <f>'[11]WI Gas'!B22+[11]WEPCO!B22+[11]WPSC!B22+[11]Alliant!B22+[11]NSP!B22+[11]MWNG!B22+'[11]SWL&amp;P'!B22+'[11]City Gas'!B22+[11]SCVNG!B22+[11]Florence!B22+'[11]MG&amp;E'!B22</f>
        <v>0.8</v>
      </c>
      <c r="C22" s="4">
        <f>'[11]WI Gas'!C22+[11]WEPCO!C22+[11]WPSC!C22+[11]Alliant!C22+[11]NSP!C22+[11]MWNG!C22+'[11]SWL&amp;P'!C22+'[11]City Gas'!C22+[11]SCVNG!C22+[11]Florence!C22+'[11]MG&amp;E'!C22</f>
        <v>18488.189000000002</v>
      </c>
      <c r="D22" s="107">
        <f>'[11]WI Gas'!D22:E22+[11]WEPCO!D22+[11]WPSC!D22+[11]Alliant!D22+[11]NSP!D22+[11]MWNG!D22+'[11]SWL&amp;P'!D22:E22+'[11]City Gas'!D22:E22+[11]SCVNG!D22+[11]Florence!D22+'[11]MG&amp;E'!D22:E22</f>
        <v>6475.4929999999995</v>
      </c>
      <c r="E22" s="108"/>
      <c r="F22" s="107">
        <f>'[11]WI Gas'!F22:G22+[11]WEPCO!F22+[11]WPSC!F22+[11]Alliant!F22+[11]NSP!F22+[11]MWNG!F22+'[11]SWL&amp;P'!F22:G22+'[11]City Gas'!F22:G22+[11]SCVNG!F22+[11]Florence!F22+'[11]MG&amp;E'!F22:G22</f>
        <v>1282.4499999999998</v>
      </c>
      <c r="G22" s="108"/>
      <c r="H22" s="107">
        <f>'[11]WI Gas'!H22:I22+[11]WEPCO!H22+[11]WPSC!H22+[11]Alliant!H22+[11]NSP!H22+[11]MWNG!H22+'[11]SWL&amp;P'!H22:I22+'[11]City Gas'!H22:I22+[11]SCVNG!H22+[11]Florence!H22+'[11]MG&amp;E'!H22:I22</f>
        <v>8.1</v>
      </c>
      <c r="I22" s="108"/>
      <c r="J22" s="107">
        <f>'[11]WI Gas'!J22:K22+[11]WEPCO!J22+[11]WPSC!J22+[11]Alliant!J22+[11]NSP!J22+[11]MWNG!J22+'[11]SWL&amp;P'!J22:K22+'[11]City Gas'!J22:K22+[11]SCVNG!J22+[11]Florence!J22+'[11]MG&amp;E'!J22:K22</f>
        <v>0</v>
      </c>
      <c r="K22" s="108"/>
      <c r="L22" s="6">
        <f t="shared" si="0"/>
        <v>26255.031999999999</v>
      </c>
    </row>
    <row r="23" spans="1:12" s="2" customFormat="1" x14ac:dyDescent="0.25">
      <c r="A23" s="5" t="s">
        <v>32</v>
      </c>
      <c r="B23" s="4">
        <f>'[11]WI Gas'!B23+[11]WEPCO!B23+[11]WPSC!B23+[11]Alliant!B23+[11]NSP!B23+[11]MWNG!B23+'[11]SWL&amp;P'!B23+'[11]City Gas'!B23+[11]SCVNG!B23+[11]Florence!B23+'[11]MG&amp;E'!B23</f>
        <v>0</v>
      </c>
      <c r="C23" s="4">
        <f>'[11]WI Gas'!C23+[11]WEPCO!C23+[11]WPSC!C23+[11]Alliant!C23+[11]NSP!C23+[11]MWNG!C23+'[11]SWL&amp;P'!C23+'[11]City Gas'!C23+[11]SCVNG!C23+[11]Florence!C23+'[11]MG&amp;E'!C23</f>
        <v>0</v>
      </c>
      <c r="D23" s="107">
        <f>'[11]WI Gas'!D23:E23+[11]WEPCO!D23+[11]WPSC!D23+[11]Alliant!D23+[11]NSP!D23+[11]MWNG!D23+'[11]SWL&amp;P'!D23:E23+'[11]City Gas'!D23:E23+[11]SCVNG!D23+[11]Florence!D23+'[11]MG&amp;E'!D23:E23</f>
        <v>0</v>
      </c>
      <c r="E23" s="108"/>
      <c r="F23" s="107">
        <f>'[11]WI Gas'!F23:G23+[11]WEPCO!F23+[11]WPSC!F23+[11]Alliant!F23+[11]NSP!F23+[11]MWNG!F23+'[11]SWL&amp;P'!F23:G23+'[11]City Gas'!F23:G23+[11]SCVNG!F23+[11]Florence!F23+'[11]MG&amp;E'!F23:G23</f>
        <v>0</v>
      </c>
      <c r="G23" s="108"/>
      <c r="H23" s="107">
        <f>'[11]WI Gas'!H23:I23+[11]WEPCO!H23+[11]WPSC!H23+[11]Alliant!H23+[11]NSP!H23+[11]MWNG!H23+'[11]SWL&amp;P'!H23:I23+'[11]City Gas'!H23:I23+[11]SCVNG!H23+[11]Florence!H23+'[11]MG&amp;E'!H23:I23</f>
        <v>0</v>
      </c>
      <c r="I23" s="108"/>
      <c r="J23" s="107">
        <f>'[11]WI Gas'!J23:K23+[11]WEPCO!J23+[11]WPSC!J23+[11]Alliant!J23+[11]NSP!J23+[11]MWNG!J23+'[11]SWL&amp;P'!J23:K23+'[11]City Gas'!J23:K23+[11]SCVNG!J23+[11]Florence!J23+'[11]MG&amp;E'!J23:K23</f>
        <v>0</v>
      </c>
      <c r="K23" s="108"/>
      <c r="L23" s="6">
        <f t="shared" si="0"/>
        <v>0</v>
      </c>
    </row>
    <row r="24" spans="1:12" s="2" customFormat="1" x14ac:dyDescent="0.25">
      <c r="A24" s="5" t="s">
        <v>98</v>
      </c>
      <c r="B24" s="4">
        <f>'[11]WI Gas'!B24+[11]WEPCO!B24+[11]WPSC!B24+[11]Alliant!B24+[11]NSP!B24+[11]MWNG!B24+'[11]SWL&amp;P'!B24+'[11]City Gas'!B24+[11]SCVNG!B24+[11]Florence!B24+'[11]MG&amp;E'!B24</f>
        <v>0</v>
      </c>
      <c r="C24" s="4">
        <f>'[11]WI Gas'!C24+[11]WEPCO!C24+[11]WPSC!C24+[11]Alliant!C24+[11]NSP!C24+[11]MWNG!C24+'[11]SWL&amp;P'!C24+'[11]City Gas'!C24+[11]SCVNG!C24+[11]Florence!C24+'[11]MG&amp;E'!C24</f>
        <v>0</v>
      </c>
      <c r="D24" s="107">
        <f>'[11]WI Gas'!D24:E24+[11]WEPCO!D24+[11]WPSC!D24+[11]Alliant!D24+[11]NSP!D24+[11]MWNG!D24+'[11]SWL&amp;P'!D24:E24+'[11]City Gas'!D24:E24+[11]SCVNG!D24+[11]Florence!D24+'[11]MG&amp;E'!D24:E24</f>
        <v>0</v>
      </c>
      <c r="E24" s="108"/>
      <c r="F24" s="107">
        <f>'[11]WI Gas'!F24:G24+[11]WEPCO!F24+[11]WPSC!F24+[11]Alliant!F24+[11]NSP!F24+[11]MWNG!F24+'[11]SWL&amp;P'!F24:G24+'[11]City Gas'!F24:G24+[11]SCVNG!F24+[11]Florence!F24+'[11]MG&amp;E'!F24:G24</f>
        <v>0</v>
      </c>
      <c r="G24" s="108"/>
      <c r="H24" s="107">
        <f>'[11]WI Gas'!H24:I24+[11]WEPCO!H24+[11]WPSC!H24+[11]Alliant!H24+[11]NSP!H24+[11]MWNG!H24+'[11]SWL&amp;P'!H24:I24+'[11]City Gas'!H24:I24+[11]SCVNG!H24+[11]Florence!H24+'[11]MG&amp;E'!H24:I24</f>
        <v>0</v>
      </c>
      <c r="I24" s="108"/>
      <c r="J24" s="107">
        <f>'[11]WI Gas'!J24:K24+[11]WEPCO!J24+[11]WPSC!J24+[11]Alliant!J24+[11]NSP!J24+[11]MWNG!J24+'[11]SWL&amp;P'!J24:K24+'[11]City Gas'!J24:K24+[11]SCVNG!J24+[11]Florence!J24+'[11]MG&amp;E'!J24:K24</f>
        <v>0</v>
      </c>
      <c r="K24" s="108"/>
      <c r="L24" s="6">
        <f t="shared" si="0"/>
        <v>0</v>
      </c>
    </row>
    <row r="25" spans="1:12" s="2" customFormat="1" x14ac:dyDescent="0.25">
      <c r="A25" s="5" t="s">
        <v>10</v>
      </c>
      <c r="B25" s="4">
        <f>'[11]WI Gas'!B25+[11]WEPCO!B25+[11]WPSC!B25+[11]Alliant!B25+[11]NSP!B25+[11]MWNG!B25+'[11]SWL&amp;P'!B25+'[11]City Gas'!B25+[11]SCVNG!B25+[11]Florence!B25+'[11]MG&amp;E'!B25</f>
        <v>42.6</v>
      </c>
      <c r="C25" s="4">
        <f>'[11]WI Gas'!C25+[11]WEPCO!C25+[11]WPSC!C25+[11]Alliant!C25+[11]NSP!C25+[11]MWNG!C25+'[11]SWL&amp;P'!C25+'[11]City Gas'!C25+[11]SCVNG!C25+[11]Florence!C25+'[11]MG&amp;E'!C25</f>
        <v>14.8</v>
      </c>
      <c r="D25" s="107">
        <f>'[11]WI Gas'!D25:E25+[11]WEPCO!D25+[11]WPSC!D25+[11]Alliant!D25+[11]NSP!D25+[11]MWNG!D25+'[11]SWL&amp;P'!D25:E25+'[11]City Gas'!D25:E25+[11]SCVNG!D25+[11]Florence!D25+'[11]MG&amp;E'!D25:E25</f>
        <v>6.3</v>
      </c>
      <c r="E25" s="108"/>
      <c r="F25" s="107">
        <f>'[11]WI Gas'!F25:G25+[11]WEPCO!F25+[11]WPSC!F25+[11]Alliant!F25+[11]NSP!F25+[11]MWNG!F25+'[11]SWL&amp;P'!F25:G25+'[11]City Gas'!F25:G25+[11]SCVNG!F25+[11]Florence!F25+'[11]MG&amp;E'!F25:G25</f>
        <v>0.3</v>
      </c>
      <c r="G25" s="108"/>
      <c r="H25" s="107">
        <f>'[11]WI Gas'!H25:I25+[11]WEPCO!H25+[11]WPSC!H25+[11]Alliant!H25+[11]NSP!H25+[11]MWNG!H25+'[11]SWL&amp;P'!H25:I25+'[11]City Gas'!H25:I25+[11]SCVNG!H25+[11]Florence!H25+'[11]MG&amp;E'!H25:I25</f>
        <v>0</v>
      </c>
      <c r="I25" s="108"/>
      <c r="J25" s="107">
        <f>'[11]WI Gas'!J25:K25+[11]WEPCO!J25+[11]WPSC!J25+[11]Alliant!J25+[11]NSP!J25+[11]MWNG!J25+'[11]SWL&amp;P'!J25:K25+'[11]City Gas'!J25:K25+[11]SCVNG!J25+[11]Florence!J25+'[11]MG&amp;E'!J25:K25</f>
        <v>0</v>
      </c>
      <c r="K25" s="108"/>
      <c r="L25" s="6">
        <f t="shared" si="0"/>
        <v>64</v>
      </c>
    </row>
    <row r="26" spans="1:12" s="2" customFormat="1" x14ac:dyDescent="0.25">
      <c r="A26" s="11" t="s">
        <v>11</v>
      </c>
      <c r="B26" s="6">
        <f>SUM(B17:B25)</f>
        <v>48.5</v>
      </c>
      <c r="C26" s="6">
        <f>SUM(C17:C25)</f>
        <v>23773.921000000002</v>
      </c>
      <c r="D26" s="109">
        <f t="shared" ref="D26:I26" si="1">SUM(D17:D25)</f>
        <v>10386.555999999999</v>
      </c>
      <c r="E26" s="109">
        <f t="shared" si="1"/>
        <v>0</v>
      </c>
      <c r="F26" s="109">
        <f t="shared" si="1"/>
        <v>4049.7539999999999</v>
      </c>
      <c r="G26" s="109">
        <f t="shared" si="1"/>
        <v>0</v>
      </c>
      <c r="H26" s="109">
        <f t="shared" si="1"/>
        <v>528.45000000000005</v>
      </c>
      <c r="I26" s="109">
        <f t="shared" si="1"/>
        <v>0</v>
      </c>
      <c r="J26" s="110">
        <f>SUM(J17:J25)</f>
        <v>195.31</v>
      </c>
      <c r="K26" s="111"/>
      <c r="L26" s="6">
        <f>SUM(L17:L25)</f>
        <v>38982.490999999995</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(B74/L44)*5280</f>
        <v>94.841989313311302</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'[11]WI Gas'!B30+[11]WEPCO!B30+[11]WPSC!B30+[11]Alliant!B30+[11]NSP!B30+[11]MWNG!B30+'[11]SWL&amp;P'!B30+'[11]City Gas'!B30+[11]SCVNG!B30+[11]Florence!B30+'[11]MG&amp;E'!B30</f>
        <v>2</v>
      </c>
      <c r="C30" s="4">
        <f>'[11]WI Gas'!C30+[11]WEPCO!C30+[11]WPSC!C30+[11]Alliant!C30+[11]NSP!C30+[11]MWNG!C30+'[11]SWL&amp;P'!C30+'[11]City Gas'!C30+[11]SCVNG!C30+[11]Florence!C30+'[11]MG&amp;E'!C30</f>
        <v>227511</v>
      </c>
      <c r="D30" s="107">
        <f>'[11]WI Gas'!D30:E30+[11]WEPCO!D30+[11]WPSC!D30+[11]Alliant!D30+[11]NSP!D30+[11]MWNG!D30+'[11]SWL&amp;P'!D30:E30+'[11]City Gas'!D30:E30+[11]SCVNG!D30+[11]Florence!D30+'[11]MG&amp;E'!D30:E30</f>
        <v>28652</v>
      </c>
      <c r="E30" s="108"/>
      <c r="F30" s="107">
        <f>'[11]WI Gas'!F30:G30+[11]WEPCO!F30+[11]WPSC!F30+[11]Alliant!F30+[11]NSP!F30+[11]MWNG!F30+'[11]SWL&amp;P'!F30:G30+'[11]City Gas'!F30:G30+[11]SCVNG!F30+[11]Florence!F30+'[11]MG&amp;E'!F30:G30</f>
        <v>1281</v>
      </c>
      <c r="G30" s="108"/>
      <c r="H30" s="107">
        <f>'[11]WI Gas'!H30:I30+[11]WEPCO!H30+[11]WPSC!H30+[11]Alliant!H30+[11]NSP!H30+[11]MWNG!H30+'[11]SWL&amp;P'!H30:I30+'[11]City Gas'!H30:I30+[11]SCVNG!H30+[11]Florence!H30+'[11]MG&amp;E'!H30:I30</f>
        <v>230</v>
      </c>
      <c r="I30" s="108"/>
      <c r="J30" s="107">
        <f>'[11]WI Gas'!J30:K30+[11]WEPCO!J30+[11]WPSC!J30+[11]Alliant!J30+[11]NSP!J30+[11]MWNG!J30+'[11]SWL&amp;P'!J30:K30+'[11]City Gas'!J30:K30+[11]SCVNG!J30+[11]Florence!J30+'[11]MG&amp;E'!J30:K30</f>
        <v>10</v>
      </c>
      <c r="K30" s="108"/>
      <c r="L30" s="6">
        <f>SUM(B30:J30)</f>
        <v>257686</v>
      </c>
    </row>
    <row r="31" spans="1:12" s="2" customFormat="1" x14ac:dyDescent="0.25">
      <c r="A31" s="5" t="s">
        <v>28</v>
      </c>
      <c r="B31" s="4">
        <f>'[11]WI Gas'!B31+[11]WEPCO!B31+[11]WPSC!B31+[11]Alliant!B31+[11]NSP!B31+[11]MWNG!B31+'[11]SWL&amp;P'!B31+'[11]City Gas'!B31+[11]SCVNG!B31+[11]Florence!B31+'[11]MG&amp;E'!B31</f>
        <v>0</v>
      </c>
      <c r="C31" s="4">
        <f>'[11]WI Gas'!C31+[11]WEPCO!C31+[11]WPSC!C31+[11]Alliant!C31+[11]NSP!C31+[11]MWNG!C31+'[11]SWL&amp;P'!C31+'[11]City Gas'!C31+[11]SCVNG!C31+[11]Florence!C31+'[11]MG&amp;E'!C31</f>
        <v>0</v>
      </c>
      <c r="D31" s="107">
        <f>'[11]WI Gas'!D31:E31+[11]WEPCO!D31+[11]WPSC!D31+[11]Alliant!D31+[11]NSP!D31+[11]MWNG!D31+'[11]SWL&amp;P'!D31:E31+'[11]City Gas'!D31:E31+[11]SCVNG!D31+[11]Florence!D31+'[11]MG&amp;E'!D31:E31</f>
        <v>0</v>
      </c>
      <c r="E31" s="108"/>
      <c r="F31" s="107">
        <f>'[11]WI Gas'!F31:G31+[11]WEPCO!F31+[11]WPSC!F31+[11]Alliant!F31+[11]NSP!F31+[11]MWNG!F31+'[11]SWL&amp;P'!F31:G31+'[11]City Gas'!F31:G31+[11]SCVNG!F31+[11]Florence!F31+'[11]MG&amp;E'!F31:G31</f>
        <v>0</v>
      </c>
      <c r="G31" s="108"/>
      <c r="H31" s="107">
        <f>'[11]WI Gas'!H31:I31+[11]WEPCO!H31+[11]WPSC!H31+[11]Alliant!H31+[11]NSP!H31+[11]MWNG!H31+'[11]SWL&amp;P'!H31:I31+'[11]City Gas'!H31:I31+[11]SCVNG!H31+[11]Florence!H31+'[11]MG&amp;E'!H31:I31</f>
        <v>0</v>
      </c>
      <c r="I31" s="108"/>
      <c r="J31" s="107">
        <f>'[11]WI Gas'!J31:K31+[11]WEPCO!J31+[11]WPSC!J31+[11]Alliant!J31+[11]NSP!J31+[11]MWNG!J31+'[11]SWL&amp;P'!J31:K31+'[11]City Gas'!J31:K31+[11]SCVNG!J31+[11]Florence!J31+'[11]MG&amp;E'!J31:K31</f>
        <v>0</v>
      </c>
      <c r="K31" s="108"/>
      <c r="L31" s="6">
        <f t="shared" ref="L31:L38" si="2">SUM(B31:J31)</f>
        <v>0</v>
      </c>
    </row>
    <row r="32" spans="1:12" s="2" customFormat="1" x14ac:dyDescent="0.25">
      <c r="A32" s="5" t="s">
        <v>7</v>
      </c>
      <c r="B32" s="4">
        <f>'[11]WI Gas'!B32+[11]WEPCO!B32+[11]WPSC!B32+[11]Alliant!B32+[11]NSP!B32+[11]MWNG!B32+'[11]SWL&amp;P'!B32+'[11]City Gas'!B32+[11]SCVNG!B32+[11]Florence!B32+'[11]MG&amp;E'!B32</f>
        <v>0</v>
      </c>
      <c r="C32" s="4">
        <f>'[11]WI Gas'!C32+[11]WEPCO!C32+[11]WPSC!C32+[11]Alliant!C32+[11]NSP!C32+[11]MWNG!C32+'[11]SWL&amp;P'!C32+'[11]City Gas'!C32+[11]SCVNG!C32+[11]Florence!C32+'[11]MG&amp;E'!C32</f>
        <v>84</v>
      </c>
      <c r="D32" s="107">
        <f>'[11]WI Gas'!D32:E32+[11]WEPCO!D32+[11]WPSC!D32+[11]Alliant!D32+[11]NSP!D32+[11]MWNG!D32+'[11]SWL&amp;P'!D32:E32+'[11]City Gas'!D32:E32+[11]SCVNG!D32+[11]Florence!D32+'[11]MG&amp;E'!D32:E32</f>
        <v>13099</v>
      </c>
      <c r="E32" s="108"/>
      <c r="F32" s="107">
        <f>'[11]WI Gas'!F32:G32+[11]WEPCO!F32+[11]WPSC!F32+[11]Alliant!F32+[11]NSP!F32+[11]MWNG!F32+'[11]SWL&amp;P'!F32:G32+'[11]City Gas'!F32:G32+[11]SCVNG!F32+[11]Florence!F32+'[11]MG&amp;E'!F32:G32</f>
        <v>0</v>
      </c>
      <c r="G32" s="108"/>
      <c r="H32" s="107">
        <f>'[11]WI Gas'!H32:I32+[11]WEPCO!H32+[11]WPSC!H32+[11]Alliant!H32+[11]NSP!H32+[11]MWNG!H32+'[11]SWL&amp;P'!H32:I32+'[11]City Gas'!H32:I32+[11]SCVNG!H32+[11]Florence!H32+'[11]MG&amp;E'!H32:I32</f>
        <v>0</v>
      </c>
      <c r="I32" s="108"/>
      <c r="J32" s="107">
        <f>'[11]WI Gas'!J32:K32+[11]WEPCO!J32+[11]WPSC!J32+[11]Alliant!J32+[11]NSP!J32+[11]MWNG!J32+'[11]SWL&amp;P'!J32:K32+'[11]City Gas'!J32:K32+[11]SCVNG!J32+[11]Florence!J32+'[11]MG&amp;E'!J32:K32</f>
        <v>0</v>
      </c>
      <c r="K32" s="108"/>
      <c r="L32" s="6">
        <f t="shared" si="2"/>
        <v>13183</v>
      </c>
    </row>
    <row r="33" spans="1:12" s="2" customFormat="1" x14ac:dyDescent="0.25">
      <c r="A33" s="5" t="s">
        <v>29</v>
      </c>
      <c r="B33" s="4">
        <f>'[11]WI Gas'!B33+[11]WEPCO!B33+[11]WPSC!B33+[11]Alliant!B33+[11]NSP!B33+[11]MWNG!B33+'[11]SWL&amp;P'!B33+'[11]City Gas'!B33+[11]SCVNG!B33+[11]Florence!B33+'[11]MG&amp;E'!B33</f>
        <v>0</v>
      </c>
      <c r="C33" s="4">
        <f>'[11]WI Gas'!C33+[11]WEPCO!C33+[11]WPSC!C33+[11]Alliant!C33+[11]NSP!C33+[11]MWNG!C33+'[11]SWL&amp;P'!C33+'[11]City Gas'!C33+[11]SCVNG!C33+[11]Florence!C33+'[11]MG&amp;E'!C33</f>
        <v>0</v>
      </c>
      <c r="D33" s="107">
        <f>'[11]WI Gas'!D33:E33+[11]WEPCO!D33+[11]WPSC!D33+[11]Alliant!D33+[11]NSP!D33+[11]MWNG!D33+'[11]SWL&amp;P'!D33:E33+'[11]City Gas'!D33:E33+[11]SCVNG!D33+[11]Florence!D33+'[11]MG&amp;E'!D33:E33</f>
        <v>0</v>
      </c>
      <c r="E33" s="108"/>
      <c r="F33" s="107">
        <f>'[11]WI Gas'!F33:G33+[11]WEPCO!F33+[11]WPSC!F33+[11]Alliant!F33+[11]NSP!F33+[11]MWNG!F33+'[11]SWL&amp;P'!F33:G33+'[11]City Gas'!F33:G33+[11]SCVNG!F33+[11]Florence!F33+'[11]MG&amp;E'!F33:G33</f>
        <v>0</v>
      </c>
      <c r="G33" s="108"/>
      <c r="H33" s="107">
        <f>'[11]WI Gas'!H33:I33+[11]WEPCO!H33+[11]WPSC!H33+[11]Alliant!H33+[11]NSP!H33+[11]MWNG!H33+'[11]SWL&amp;P'!H33:I33+'[11]City Gas'!H33:I33+[11]SCVNG!H33+[11]Florence!H33+'[11]MG&amp;E'!H33:I33</f>
        <v>0</v>
      </c>
      <c r="I33" s="108"/>
      <c r="J33" s="107">
        <f>'[11]WI Gas'!J33:K33+[11]WEPCO!J33+[11]WPSC!J33+[11]Alliant!J33+[11]NSP!J33+[11]MWNG!J33+'[11]SWL&amp;P'!J33:K33+'[11]City Gas'!J33:K33+[11]SCVNG!J33+[11]Florence!J33+'[11]MG&amp;E'!J33:K33</f>
        <v>0</v>
      </c>
      <c r="K33" s="108"/>
      <c r="L33" s="6">
        <f t="shared" si="2"/>
        <v>0</v>
      </c>
    </row>
    <row r="34" spans="1:12" s="2" customFormat="1" x14ac:dyDescent="0.25">
      <c r="A34" s="5" t="s">
        <v>30</v>
      </c>
      <c r="B34" s="4">
        <f>'[11]WI Gas'!B34+[11]WEPCO!B34+[11]WPSC!B34+[11]Alliant!B34+[11]NSP!B34+[11]MWNG!B34+'[11]SWL&amp;P'!B34+'[11]City Gas'!B34+[11]SCVNG!B34+[11]Florence!B34+'[11]MG&amp;E'!B34</f>
        <v>0</v>
      </c>
      <c r="C34" s="4">
        <f>'[11]WI Gas'!C34+[11]WEPCO!C34+[11]WPSC!C34+[11]Alliant!C34+[11]NSP!C34+[11]MWNG!C34+'[11]SWL&amp;P'!C34+'[11]City Gas'!C34+[11]SCVNG!C34+[11]Florence!C34+'[11]MG&amp;E'!C34</f>
        <v>95</v>
      </c>
      <c r="D34" s="107">
        <f>'[11]WI Gas'!D34:E34+[11]WEPCO!D34+[11]WPSC!D34+[11]Alliant!D34+[11]NSP!D34+[11]MWNG!D34+'[11]SWL&amp;P'!D34:E34+'[11]City Gas'!D34:E34+[11]SCVNG!D34+[11]Florence!D34+'[11]MG&amp;E'!D34:E34</f>
        <v>13848</v>
      </c>
      <c r="E34" s="108"/>
      <c r="F34" s="107">
        <f>'[11]WI Gas'!F34:G34+[11]WEPCO!F34+[11]WPSC!F34+[11]Alliant!F34+[11]NSP!F34+[11]MWNG!F34+'[11]SWL&amp;P'!F34:G34+'[11]City Gas'!F34:G34+[11]SCVNG!F34+[11]Florence!F34+'[11]MG&amp;E'!F34:G34</f>
        <v>0</v>
      </c>
      <c r="G34" s="108"/>
      <c r="H34" s="107">
        <f>'[11]WI Gas'!H34:I34+[11]WEPCO!H34+[11]WPSC!H34+[11]Alliant!H34+[11]NSP!H34+[11]MWNG!H34+'[11]SWL&amp;P'!H34:I34+'[11]City Gas'!H34:I34+[11]SCVNG!H34+[11]Florence!H34+'[11]MG&amp;E'!H34:I34</f>
        <v>0</v>
      </c>
      <c r="I34" s="108"/>
      <c r="J34" s="107">
        <f>'[11]WI Gas'!J34:K34+[11]WEPCO!J34+[11]WPSC!J34+[11]Alliant!J34+[11]NSP!J34+[11]MWNG!J34+'[11]SWL&amp;P'!J34:K34+'[11]City Gas'!J34:K34+[11]SCVNG!J34+[11]Florence!J34+'[11]MG&amp;E'!J34:K34</f>
        <v>0</v>
      </c>
      <c r="K34" s="108"/>
      <c r="L34" s="6">
        <f t="shared" si="2"/>
        <v>13943</v>
      </c>
    </row>
    <row r="35" spans="1:12" s="2" customFormat="1" x14ac:dyDescent="0.25">
      <c r="A35" s="5" t="s">
        <v>31</v>
      </c>
      <c r="B35" s="4">
        <f>'[11]WI Gas'!B35+[11]WEPCO!B35+[11]WPSC!B35+[11]Alliant!B35+[11]NSP!B35+[11]MWNG!B35+'[11]SWL&amp;P'!B35+'[11]City Gas'!B35+[11]SCVNG!B35+[11]Florence!B35+'[11]MG&amp;E'!B35</f>
        <v>16</v>
      </c>
      <c r="C35" s="4">
        <f>'[11]WI Gas'!C35+[11]WEPCO!C35+[11]WPSC!C35+[11]Alliant!C35+[11]NSP!C35+[11]MWNG!C35+'[11]SWL&amp;P'!C35+'[11]City Gas'!C35+[11]SCVNG!C35+[11]Florence!C35+'[11]MG&amp;E'!C35</f>
        <v>1326538</v>
      </c>
      <c r="D35" s="107">
        <f>'[11]WI Gas'!D35:E35+[11]WEPCO!D35+[11]WPSC!D35+[11]Alliant!D35+[11]NSP!D35+[11]MWNG!D35+'[11]SWL&amp;P'!D35:E35+'[11]City Gas'!D35:E35+[11]SCVNG!D35+[11]Florence!D35+'[11]MG&amp;E'!D35:E35</f>
        <v>16432</v>
      </c>
      <c r="E35" s="108"/>
      <c r="F35" s="107">
        <f>'[11]WI Gas'!F35:G35+[11]WEPCO!F35+[11]WPSC!F35+[11]Alliant!F35+[11]NSP!F35+[11]MWNG!F35+'[11]SWL&amp;P'!F35:G35+'[11]City Gas'!F35:G35+[11]SCVNG!F35+[11]Florence!F35+'[11]MG&amp;E'!F35:G35</f>
        <v>1130</v>
      </c>
      <c r="G35" s="108"/>
      <c r="H35" s="107">
        <f>'[11]WI Gas'!H35:I35+[11]WEPCO!H35+[11]WPSC!H35+[11]Alliant!H35+[11]NSP!H35+[11]MWNG!H35+'[11]SWL&amp;P'!H35:I35+'[11]City Gas'!H35:I35+[11]SCVNG!H35+[11]Florence!H35+'[11]MG&amp;E'!H35:I35</f>
        <v>86</v>
      </c>
      <c r="I35" s="108"/>
      <c r="J35" s="107">
        <f>'[11]WI Gas'!J35:K35+[11]WEPCO!J35+[11]WPSC!J35+[11]Alliant!J35+[11]NSP!J35+[11]MWNG!J35+'[11]SWL&amp;P'!J35:K35+'[11]City Gas'!J35:K35+[11]SCVNG!J35+[11]Florence!J35+'[11]MG&amp;E'!J35:K35</f>
        <v>1</v>
      </c>
      <c r="K35" s="108"/>
      <c r="L35" s="6">
        <f t="shared" si="2"/>
        <v>1344203</v>
      </c>
    </row>
    <row r="36" spans="1:12" s="2" customFormat="1" x14ac:dyDescent="0.25">
      <c r="A36" s="5" t="s">
        <v>32</v>
      </c>
      <c r="B36" s="4">
        <f>'[11]WI Gas'!B36+[11]WEPCO!B36+[11]WPSC!B36+[11]Alliant!B36+[11]NSP!B36+[11]MWNG!B36+'[11]SWL&amp;P'!B36+'[11]City Gas'!B36+[11]SCVNG!B36+[11]Florence!B36+'[11]MG&amp;E'!B36</f>
        <v>0</v>
      </c>
      <c r="C36" s="4">
        <f>'[11]WI Gas'!C36+[11]WEPCO!C36+[11]WPSC!C36+[11]Alliant!C36+[11]NSP!C36+[11]MWNG!C36+'[11]SWL&amp;P'!C36+'[11]City Gas'!C36+[11]SCVNG!C36+[11]Florence!C36+'[11]MG&amp;E'!C36</f>
        <v>0</v>
      </c>
      <c r="D36" s="107">
        <f>'[11]WI Gas'!D36:E36+[11]WEPCO!D36+[11]WPSC!D36+[11]Alliant!D36+[11]NSP!D36+[11]MWNG!D36+'[11]SWL&amp;P'!D36:E36+'[11]City Gas'!D36:E36+[11]SCVNG!D36+[11]Florence!D36+'[11]MG&amp;E'!D36:E36</f>
        <v>0</v>
      </c>
      <c r="E36" s="108"/>
      <c r="F36" s="107">
        <f>'[11]WI Gas'!F36:G36+[11]WEPCO!F36+[11]WPSC!F36+[11]Alliant!F36+[11]NSP!F36+[11]MWNG!F36+'[11]SWL&amp;P'!F36:G36+'[11]City Gas'!F36:G36+[11]SCVNG!F36+[11]Florence!F36+'[11]MG&amp;E'!F36:G36</f>
        <v>0</v>
      </c>
      <c r="G36" s="108"/>
      <c r="H36" s="107">
        <f>'[11]WI Gas'!H36:I36+[11]WEPCO!H36+[11]WPSC!H36+[11]Alliant!H36+[11]NSP!H36+[11]MWNG!H36+'[11]SWL&amp;P'!H36:I36+'[11]City Gas'!H36:I36+[11]SCVNG!H36+[11]Florence!H36+'[11]MG&amp;E'!H36:I36</f>
        <v>0</v>
      </c>
      <c r="I36" s="108"/>
      <c r="J36" s="107">
        <f>'[11]WI Gas'!J36:K36+[11]WEPCO!J36+[11]WPSC!J36+[11]Alliant!J36+[11]NSP!J36+[11]MWNG!J36+'[11]SWL&amp;P'!J36:K36+'[11]City Gas'!J36:K36+[11]SCVNG!J36+[11]Florence!J36+'[11]MG&amp;E'!J36:K36</f>
        <v>0</v>
      </c>
      <c r="K36" s="108"/>
      <c r="L36" s="6">
        <f t="shared" si="2"/>
        <v>0</v>
      </c>
    </row>
    <row r="37" spans="1:12" s="2" customFormat="1" x14ac:dyDescent="0.25">
      <c r="A37" s="5" t="s">
        <v>98</v>
      </c>
      <c r="B37" s="4">
        <f>'[11]WI Gas'!B37+[11]WEPCO!B37+[11]WPSC!B37+[11]Alliant!B37+[11]NSP!B37+[11]MWNG!B37+'[11]SWL&amp;P'!B37+'[11]City Gas'!B37+[11]SCVNG!B37+[11]Florence!B37+'[11]MG&amp;E'!B37</f>
        <v>0</v>
      </c>
      <c r="C37" s="4">
        <f>'[11]WI Gas'!C37+[11]WEPCO!C37+[11]WPSC!C37+[11]Alliant!C37+[11]NSP!C37+[11]MWNG!C37+'[11]SWL&amp;P'!C37+'[11]City Gas'!C37+[11]SCVNG!C37+[11]Florence!C37+'[11]MG&amp;E'!C37</f>
        <v>0</v>
      </c>
      <c r="D37" s="107">
        <f>'[11]WI Gas'!D37:E37+[11]WEPCO!D37+[11]WPSC!D37+[11]Alliant!D37+[11]NSP!D37+[11]MWNG!D37+'[11]SWL&amp;P'!D37:E37+'[11]City Gas'!D37:E37+[11]SCVNG!D37+[11]Florence!D37+'[11]MG&amp;E'!D37:E37</f>
        <v>0</v>
      </c>
      <c r="E37" s="108"/>
      <c r="F37" s="107">
        <f>'[11]WI Gas'!F37:G37+[11]WEPCO!F37+[11]WPSC!F37+[11]Alliant!F37+[11]NSP!F37+[11]MWNG!F37+'[11]SWL&amp;P'!F37:G37+'[11]City Gas'!F37:G37+[11]SCVNG!F37+[11]Florence!F37+'[11]MG&amp;E'!F37:G37</f>
        <v>0</v>
      </c>
      <c r="G37" s="108"/>
      <c r="H37" s="107">
        <f>'[11]WI Gas'!H37:I37+[11]WEPCO!H37+[11]WPSC!H37+[11]Alliant!H37+[11]NSP!H37+[11]MWNG!H37+'[11]SWL&amp;P'!H37:I37+'[11]City Gas'!H37:I37+[11]SCVNG!H37+[11]Florence!H37+'[11]MG&amp;E'!H37:I37</f>
        <v>0</v>
      </c>
      <c r="I37" s="108"/>
      <c r="J37" s="107">
        <f>'[11]WI Gas'!J37:K37+[11]WEPCO!J37+[11]WPSC!J37+[11]Alliant!J37+[11]NSP!J37+[11]MWNG!J37+'[11]SWL&amp;P'!J37:K37+'[11]City Gas'!J37:K37+[11]SCVNG!J37+[11]Florence!J37+'[11]MG&amp;E'!J37:K37</f>
        <v>0</v>
      </c>
      <c r="K37" s="108"/>
      <c r="L37" s="6">
        <f t="shared" si="2"/>
        <v>0</v>
      </c>
    </row>
    <row r="38" spans="1:12" s="2" customFormat="1" x14ac:dyDescent="0.25">
      <c r="A38" s="5" t="s">
        <v>10</v>
      </c>
      <c r="B38" s="4">
        <f>'[11]WI Gas'!B38+[11]WEPCO!B38+[11]WPSC!B38+[11]Alliant!B38+[11]NSP!B38+[11]MWNG!B38+'[11]SWL&amp;P'!B38+'[11]City Gas'!B38+[11]SCVNG!B38+[11]Florence!B38+'[11]MG&amp;E'!B38</f>
        <v>341</v>
      </c>
      <c r="C38" s="4">
        <f>'[11]WI Gas'!C38+[11]WEPCO!C38+[11]WPSC!C38+[11]Alliant!C38+[11]NSP!C38+[11]MWNG!C38+'[11]SWL&amp;P'!C38+'[11]City Gas'!C38+[11]SCVNG!C38+[11]Florence!C38+'[11]MG&amp;E'!C38</f>
        <v>24030</v>
      </c>
      <c r="D38" s="107">
        <f>'[11]WI Gas'!D38:E38+[11]WEPCO!D38+[11]WPSC!D38+[11]Alliant!D38+[11]NSP!D38+[11]MWNG!D38+'[11]SWL&amp;P'!D38:E38+'[11]City Gas'!D38:E38+[11]SCVNG!D38+[11]Florence!D38+'[11]MG&amp;E'!D38:E38</f>
        <v>242</v>
      </c>
      <c r="E38" s="108"/>
      <c r="F38" s="107">
        <f>'[11]WI Gas'!F38:G38+[11]WEPCO!F38+[11]WPSC!F38+[11]Alliant!F38+[11]NSP!F38+[11]MWNG!F38+'[11]SWL&amp;P'!F38:G38+'[11]City Gas'!F38:G38+[11]SCVNG!F38+[11]Florence!F38+'[11]MG&amp;E'!F38:G38</f>
        <v>16</v>
      </c>
      <c r="G38" s="108"/>
      <c r="H38" s="107">
        <f>'[11]WI Gas'!H38:I38+[11]WEPCO!H38+[11]WPSC!H38+[11]Alliant!H38+[11]NSP!H38+[11]MWNG!H38+'[11]SWL&amp;P'!H38:I38+'[11]City Gas'!H38:I38+[11]SCVNG!H38+[11]Florence!H38+'[11]MG&amp;E'!H38:I38</f>
        <v>3</v>
      </c>
      <c r="I38" s="108"/>
      <c r="J38" s="107">
        <f>'[11]WI Gas'!J38:K38+[11]WEPCO!J38+[11]WPSC!J38+[11]Alliant!J38+[11]NSP!J38+[11]MWNG!J38+'[11]SWL&amp;P'!J38:K38+'[11]City Gas'!J38:K38+[11]SCVNG!J38+[11]Florence!J38+'[11]MG&amp;E'!J38:K38</f>
        <v>0</v>
      </c>
      <c r="K38" s="108"/>
      <c r="L38" s="6">
        <f t="shared" si="2"/>
        <v>24632</v>
      </c>
    </row>
    <row r="39" spans="1:12" s="2" customFormat="1" x14ac:dyDescent="0.25">
      <c r="A39" s="11" t="s">
        <v>11</v>
      </c>
      <c r="B39" s="6">
        <f>SUM(B30:B38)</f>
        <v>359</v>
      </c>
      <c r="C39" s="6">
        <f t="shared" ref="C39:L39" si="3">SUM(C30:C38)</f>
        <v>1578258</v>
      </c>
      <c r="D39" s="109">
        <f t="shared" si="3"/>
        <v>72273</v>
      </c>
      <c r="E39" s="109">
        <f t="shared" si="3"/>
        <v>0</v>
      </c>
      <c r="F39" s="109">
        <f t="shared" si="3"/>
        <v>2427</v>
      </c>
      <c r="G39" s="109">
        <f t="shared" si="3"/>
        <v>0</v>
      </c>
      <c r="H39" s="109">
        <f t="shared" si="3"/>
        <v>319</v>
      </c>
      <c r="I39" s="109">
        <f t="shared" si="3"/>
        <v>0</v>
      </c>
      <c r="J39" s="110">
        <f t="shared" si="3"/>
        <v>11</v>
      </c>
      <c r="K39" s="111"/>
      <c r="L39" s="6">
        <f t="shared" si="3"/>
        <v>1653647</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'[11]WI Gas'!B43+[11]WEPCO!B43+[11]WPSC!B43+[11]Alliant!B43+[11]NSP!B43+[11]MWNG!B43+'[11]SWL&amp;P'!B43+'[11]City Gas'!B43+[11]SCVNG!B43+[11]Florence!B43+'[11]MG&amp;E'!B43</f>
        <v>819.71</v>
      </c>
      <c r="C43" s="4">
        <f>'[11]WI Gas'!C43+[11]WEPCO!C43+[11]WPSC!C43+[11]Alliant!C43+[11]NSP!C43+[11]MWNG!C43+'[11]SWL&amp;P'!C43+'[11]City Gas'!C43+[11]SCVNG!C43+[11]Florence!C43+'[11]MG&amp;E'!C43</f>
        <v>3.8699999999999997</v>
      </c>
      <c r="D43" s="4">
        <f>'[11]WI Gas'!D43+[11]WEPCO!D43+[11]WPSC!D43+[11]Alliant!D43+[11]NSP!D43+[11]MWNG!D43+'[11]SWL&amp;P'!D43+'[11]City Gas'!D43+[11]SCVNG!D43+[11]Florence!D43+'[11]MG&amp;E'!D43</f>
        <v>27.29</v>
      </c>
      <c r="E43" s="4">
        <f>'[11]WI Gas'!E43+[11]WEPCO!E43+[11]WPSC!E43+[11]Alliant!E43+[11]NSP!E43+[11]MWNG!E43+'[11]SWL&amp;P'!E43+'[11]City Gas'!E43+[11]SCVNG!E43+[11]Florence!E43+'[11]MG&amp;E'!E43</f>
        <v>1386.5900000000001</v>
      </c>
      <c r="F43" s="4">
        <f>'[11]WI Gas'!F43+[11]WEPCO!F43+[11]WPSC!F43+[11]Alliant!F43+[11]NSP!F43+[11]MWNG!F43+'[11]SWL&amp;P'!F43+'[11]City Gas'!F43+[11]SCVNG!F43+[11]Florence!F43+'[11]MG&amp;E'!F43</f>
        <v>7311.8450000000003</v>
      </c>
      <c r="G43" s="4">
        <f>'[11]WI Gas'!G43+[11]WEPCO!G43+[11]WPSC!G43+[11]Alliant!G43+[11]NSP!G43+[11]MWNG!G43+'[11]SWL&amp;P'!G43+'[11]City Gas'!G43+[11]SCVNG!G43+[11]Florence!G43+'[11]MG&amp;E'!G43</f>
        <v>4944.78</v>
      </c>
      <c r="H43" s="4">
        <f>'[11]WI Gas'!H43+[11]WEPCO!H43+[11]WPSC!H43+[11]Alliant!H43+[11]NSP!H43+[11]MWNG!H43+'[11]SWL&amp;P'!H43+'[11]City Gas'!H43+[11]SCVNG!H43+[11]Florence!H43+'[11]MG&amp;E'!H43</f>
        <v>3995.402</v>
      </c>
      <c r="I43" s="4">
        <f>'[11]WI Gas'!I43+[11]WEPCO!I43+[11]WPSC!I43+[11]Alliant!I43+[11]NSP!I43+[11]MWNG!I43+'[11]SWL&amp;P'!I43+'[11]City Gas'!I43+[11]SCVNG!I43+[11]Florence!I43+'[11]MG&amp;E'!I43</f>
        <v>10758.157999999999</v>
      </c>
      <c r="J43" s="4">
        <f>'[11]WI Gas'!J43+[11]WEPCO!J43+[11]WPSC!J43+[11]Alliant!J43+[11]NSP!J43+[11]MWNG!J43+'[11]SWL&amp;P'!J43+'[11]City Gas'!J43+[11]SCVNG!J43+[11]Florence!J43+'[11]MG&amp;E'!J43</f>
        <v>6469.2300000000005</v>
      </c>
      <c r="K43" s="4">
        <f>'[11]WI Gas'!K43+[11]WEPCO!K43+[11]WPSC!K43+[11]Alliant!K43+[11]NSP!K43+[11]MWNG!K43+'[11]SWL&amp;P'!K43+'[11]City Gas'!K43+[11]SCVNG!K43+[11]Florence!K43+'[11]MG&amp;E'!K43</f>
        <v>3266.1759999999999</v>
      </c>
      <c r="L43" s="17">
        <f>SUM(B43:K43)</f>
        <v>38983.050999999999</v>
      </c>
    </row>
    <row r="44" spans="1:12" s="2" customFormat="1" x14ac:dyDescent="0.25">
      <c r="A44" s="5" t="s">
        <v>19</v>
      </c>
      <c r="B44" s="4">
        <f>'[11]WI Gas'!B44+[11]WEPCO!B44+[11]WPSC!B44+[11]Alliant!B44+[11]NSP!B44+[11]MWNG!B44+'[11]SWL&amp;P'!B44+'[11]City Gas'!B44+[11]SCVNG!B44+[11]Florence!B44+'[11]MG&amp;E'!B44</f>
        <v>14652</v>
      </c>
      <c r="C44" s="4">
        <f>'[11]WI Gas'!C44+[11]WEPCO!C44+[11]WPSC!C44+[11]Alliant!C44+[11]NSP!C44+[11]MWNG!C44+'[11]SWL&amp;P'!C44+'[11]City Gas'!C44+[11]SCVNG!C44+[11]Florence!C44+'[11]MG&amp;E'!C44</f>
        <v>2425</v>
      </c>
      <c r="D44" s="4">
        <f>'[11]WI Gas'!D44+[11]WEPCO!D44+[11]WPSC!D44+[11]Alliant!D44+[11]NSP!D44+[11]MWNG!D44+'[11]SWL&amp;P'!D44+'[11]City Gas'!D44+[11]SCVNG!D44+[11]Florence!D44+'[11]MG&amp;E'!D44</f>
        <v>1627</v>
      </c>
      <c r="E44" s="4">
        <f>'[11]WI Gas'!E44+[11]WEPCO!E44+[11]WPSC!E44+[11]Alliant!E44+[11]NSP!E44+[11]MWNG!E44+'[11]SWL&amp;P'!E44+'[11]City Gas'!E44+[11]SCVNG!E44+[11]Florence!E44+'[11]MG&amp;E'!E44</f>
        <v>44917</v>
      </c>
      <c r="F44" s="4">
        <f>'[11]WI Gas'!F44+[11]WEPCO!F44+[11]WPSC!F44+[11]Alliant!F44+[11]NSP!F44+[11]MWNG!F44+'[11]SWL&amp;P'!F44+'[11]City Gas'!F44+[11]SCVNG!F44+[11]Florence!F44+'[11]MG&amp;E'!F44</f>
        <v>200036</v>
      </c>
      <c r="G44" s="4">
        <f>'[11]WI Gas'!G44+[11]WEPCO!G44+[11]WPSC!G44+[11]Alliant!G44+[11]NSP!G44+[11]MWNG!G44+'[11]SWL&amp;P'!G44+'[11]City Gas'!G44+[11]SCVNG!G44+[11]Florence!G44+'[11]MG&amp;E'!G44</f>
        <v>294152</v>
      </c>
      <c r="H44" s="4">
        <f>'[11]WI Gas'!H44+[11]WEPCO!H44+[11]WPSC!H44+[11]Alliant!H44+[11]NSP!H44+[11]MWNG!H44+'[11]SWL&amp;P'!H44+'[11]City Gas'!H44+[11]SCVNG!H44+[11]Florence!H44+'[11]MG&amp;E'!H44</f>
        <v>261873</v>
      </c>
      <c r="I44" s="4">
        <f>'[11]WI Gas'!I44+[11]WEPCO!I44+[11]WPSC!I44+[11]Alliant!I44+[11]NSP!I44+[11]MWNG!I44+'[11]SWL&amp;P'!I44+'[11]City Gas'!I44+[11]SCVNG!I44+[11]Florence!I44+'[11]MG&amp;E'!I44</f>
        <v>365807</v>
      </c>
      <c r="J44" s="4">
        <f>'[11]WI Gas'!J44+[11]WEPCO!J44+[11]WPSC!J44+[11]Alliant!J44+[11]NSP!J44+[11]MWNG!J44+'[11]SWL&amp;P'!J44+'[11]City Gas'!J44+[11]SCVNG!J44+[11]Florence!J44+'[11]MG&amp;E'!J44</f>
        <v>283440</v>
      </c>
      <c r="K44" s="4">
        <f>'[11]WI Gas'!K44+[11]WEPCO!K44+[11]WPSC!K44+[11]Alliant!K44+[11]NSP!K44+[11]MWNG!K44+'[11]SWL&amp;P'!K44+'[11]City Gas'!K44+[11]SCVNG!K44+[11]Florence!K44+'[11]MG&amp;E'!K44</f>
        <v>184717</v>
      </c>
      <c r="L44" s="6">
        <f>SUM(B44:K44)</f>
        <v>1653646</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'[11]WI Gas'!E49:F49+[11]WEPCO!E49+[11]WPSC!E49+[11]Alliant!E49+[11]NSP!E49+[11]MWNG!E49+'[11]SWL&amp;P'!E49:F49+'[11]City Gas'!E49:F49+[11]SCVNG!E49+[11]Florence!E49+'[11]MG&amp;E'!E49:F49</f>
        <v>24</v>
      </c>
      <c r="F49" s="108"/>
      <c r="G49" s="107">
        <f>'[11]WI Gas'!G49:H49+[11]WEPCO!G49+[11]WPSC!G49+[11]Alliant!G49+[11]NSP!G49+[11]MWNG!G49+'[11]SWL&amp;P'!G49:H49+'[11]City Gas'!G49:H49+[11]SCVNG!G49+[11]Florence!G49+'[11]MG&amp;E'!G49:H49</f>
        <v>5</v>
      </c>
      <c r="H49" s="108"/>
      <c r="I49" s="107">
        <f>'[11]WI Gas'!I49:J49+[11]WEPCO!I49+[11]WPSC!I49+[11]Alliant!I49+[11]NSP!I49+[11]MWNG!I49+'[11]SWL&amp;P'!I49:J49+'[11]City Gas'!I49:J49+[11]SCVNG!I49+[11]Florence!I49+'[11]MG&amp;E'!I49:J49</f>
        <v>151</v>
      </c>
      <c r="J49" s="108"/>
      <c r="K49" s="107">
        <f>'[11]WI Gas'!K49:L49+[11]WEPCO!K49+[11]WPSC!K49+[11]Alliant!K49+[11]NSP!K49+[11]MWNG!K49+'[11]SWL&amp;P'!K49:L49+'[11]City Gas'!K49:L49+[11]SCVNG!K49+[11]Florence!K49+'[11]MG&amp;E'!K49:L49</f>
        <v>55</v>
      </c>
      <c r="L49" s="108"/>
    </row>
    <row r="50" spans="1:12" s="2" customFormat="1" x14ac:dyDescent="0.25">
      <c r="A50" s="101" t="s">
        <v>54</v>
      </c>
      <c r="B50" s="102"/>
      <c r="C50" s="102"/>
      <c r="D50" s="103"/>
      <c r="E50" s="107">
        <f>'[11]WI Gas'!E50:F50+[11]WEPCO!E50+[11]WPSC!E50+[11]Alliant!E50+[11]NSP!E50+[11]MWNG!E50+'[11]SWL&amp;P'!E50:F50+'[11]City Gas'!E50:F50+[11]SCVNG!E50+[11]Florence!E50+'[11]MG&amp;E'!E50:F50</f>
        <v>16</v>
      </c>
      <c r="F50" s="108"/>
      <c r="G50" s="107">
        <f>'[11]WI Gas'!G50:H50+[11]WEPCO!G50+[11]WPSC!G50+[11]Alliant!G50+[11]NSP!G50+[11]MWNG!G50+'[11]SWL&amp;P'!G50:H50+'[11]City Gas'!G50:H50+[11]SCVNG!G50+[11]Florence!G50+'[11]MG&amp;E'!G50:H50</f>
        <v>12</v>
      </c>
      <c r="H50" s="108"/>
      <c r="I50" s="107">
        <f>'[11]WI Gas'!I50:J50+[11]WEPCO!I50+[11]WPSC!I50+[11]Alliant!I50+[11]NSP!I50+[11]MWNG!I50+'[11]SWL&amp;P'!I50:J50+'[11]City Gas'!I50:J50+[11]SCVNG!I50+[11]Florence!I50+'[11]MG&amp;E'!I50:J50</f>
        <v>110</v>
      </c>
      <c r="J50" s="108"/>
      <c r="K50" s="107">
        <f>'[11]WI Gas'!K50:L50+[11]WEPCO!K50+[11]WPSC!K50+[11]Alliant!K50+[11]NSP!K50+[11]MWNG!K50+'[11]SWL&amp;P'!K50:L50+'[11]City Gas'!K50:L50+[11]SCVNG!K50+[11]Florence!K50+'[11]MG&amp;E'!K50:L50</f>
        <v>60</v>
      </c>
      <c r="L50" s="108"/>
    </row>
    <row r="51" spans="1:12" s="2" customFormat="1" x14ac:dyDescent="0.25">
      <c r="A51" s="101" t="s">
        <v>55</v>
      </c>
      <c r="B51" s="102"/>
      <c r="C51" s="102"/>
      <c r="D51" s="103"/>
      <c r="E51" s="107">
        <f>'[11]WI Gas'!E51:F51+[11]WEPCO!E51+[11]WPSC!E51+[11]Alliant!E51+[11]NSP!E51+[11]MWNG!E51+'[11]SWL&amp;P'!E51:F51+'[11]City Gas'!E51:F51+[11]SCVNG!E51+[11]Florence!E51+'[11]MG&amp;E'!E51:F51</f>
        <v>204</v>
      </c>
      <c r="F51" s="108"/>
      <c r="G51" s="107">
        <f>'[11]WI Gas'!G51:H51+[11]WEPCO!G51+[11]WPSC!G51+[11]Alliant!G51+[11]NSP!G51+[11]MWNG!G51+'[11]SWL&amp;P'!G51:H51+'[11]City Gas'!G51:H51+[11]SCVNG!G51+[11]Florence!G51+'[11]MG&amp;E'!G51:H51</f>
        <v>193</v>
      </c>
      <c r="H51" s="108"/>
      <c r="I51" s="107">
        <f>'[11]WI Gas'!I51:J51+[11]WEPCO!I51+[11]WPSC!I51+[11]Alliant!I51+[11]NSP!I51+[11]MWNG!I51+'[11]SWL&amp;P'!I51:J51+'[11]City Gas'!I51:J51+[11]SCVNG!I51+[11]Florence!I51+'[11]MG&amp;E'!I51:J51</f>
        <v>996</v>
      </c>
      <c r="J51" s="108"/>
      <c r="K51" s="107">
        <f>'[11]WI Gas'!K51:L51+[11]WEPCO!K51+[11]WPSC!K51+[11]Alliant!K51+[11]NSP!K51+[11]MWNG!K51+'[11]SWL&amp;P'!K51:L51+'[11]City Gas'!K51:L51+[11]SCVNG!K51+[11]Florence!K51+'[11]MG&amp;E'!K51:L51</f>
        <v>926</v>
      </c>
      <c r="L51" s="108"/>
    </row>
    <row r="52" spans="1:12" s="2" customFormat="1" x14ac:dyDescent="0.25">
      <c r="A52" s="101" t="s">
        <v>56</v>
      </c>
      <c r="B52" s="102"/>
      <c r="C52" s="102"/>
      <c r="D52" s="103"/>
      <c r="E52" s="107">
        <f>'[11]WI Gas'!E52:F52+[11]WEPCO!E52+[11]WPSC!E52+[11]Alliant!E52+[11]NSP!E52+[11]MWNG!E52+'[11]SWL&amp;P'!E52:F52+'[11]City Gas'!E52:F52+[11]SCVNG!E52+[11]Florence!E52+'[11]MG&amp;E'!E52:F52</f>
        <v>10</v>
      </c>
      <c r="F52" s="108"/>
      <c r="G52" s="107">
        <f>'[11]WI Gas'!G52:H52+[11]WEPCO!G52+[11]WPSC!G52+[11]Alliant!G52+[11]NSP!G52+[11]MWNG!G52+'[11]SWL&amp;P'!G52:H52+'[11]City Gas'!G52:H52+[11]SCVNG!G52+[11]Florence!G52+'[11]MG&amp;E'!G52:H52</f>
        <v>4</v>
      </c>
      <c r="H52" s="108"/>
      <c r="I52" s="107">
        <f>'[11]WI Gas'!I52:J52+[11]WEPCO!I52+[11]WPSC!I52+[11]Alliant!I52+[11]NSP!I52+[11]MWNG!I52+'[11]SWL&amp;P'!I52:J52+'[11]City Gas'!I52:J52+[11]SCVNG!I52+[11]Florence!I52+'[11]MG&amp;E'!I52:J52</f>
        <v>215</v>
      </c>
      <c r="J52" s="108"/>
      <c r="K52" s="107">
        <f>'[11]WI Gas'!K52:L52+[11]WEPCO!K52+[11]WPSC!K52+[11]Alliant!K52+[11]NSP!K52+[11]MWNG!K52+'[11]SWL&amp;P'!K52:L52+'[11]City Gas'!K52:L52+[11]SCVNG!K52+[11]Florence!K52+'[11]MG&amp;E'!K52:L52</f>
        <v>186</v>
      </c>
      <c r="L52" s="108"/>
    </row>
    <row r="53" spans="1:12" s="2" customFormat="1" x14ac:dyDescent="0.25">
      <c r="A53" s="101" t="s">
        <v>57</v>
      </c>
      <c r="B53" s="102"/>
      <c r="C53" s="102"/>
      <c r="D53" s="103"/>
      <c r="E53" s="107">
        <f>'[11]WI Gas'!E53:F53+[11]WEPCO!E53+[11]WPSC!E53+[11]Alliant!E53+[11]NSP!E53+[11]MWNG!E53+'[11]SWL&amp;P'!E53:F53+'[11]City Gas'!E53:F53+[11]SCVNG!E53+[11]Florence!E53+'[11]MG&amp;E'!E53:F53</f>
        <v>85</v>
      </c>
      <c r="F53" s="108"/>
      <c r="G53" s="107">
        <f>'[11]WI Gas'!G53:H53+[11]WEPCO!G53+[11]WPSC!G53+[11]Alliant!G53+[11]NSP!G53+[11]MWNG!G53+'[11]SWL&amp;P'!G53:H53+'[11]City Gas'!G53:H53+[11]SCVNG!G53+[11]Florence!G53+'[11]MG&amp;E'!G53:H53</f>
        <v>21</v>
      </c>
      <c r="H53" s="108"/>
      <c r="I53" s="107">
        <f>'[11]WI Gas'!I53:J53+[11]WEPCO!I53+[11]WPSC!I53+[11]Alliant!I53+[11]NSP!I53+[11]MWNG!I53+'[11]SWL&amp;P'!I53:J53+'[11]City Gas'!I53:J53+[11]SCVNG!I53+[11]Florence!I53+'[11]MG&amp;E'!I53:J53</f>
        <v>397</v>
      </c>
      <c r="J53" s="108"/>
      <c r="K53" s="107">
        <f>'[11]WI Gas'!K53:L53+[11]WEPCO!K53+[11]WPSC!K53+[11]Alliant!K53+[11]NSP!K53+[11]MWNG!K53+'[11]SWL&amp;P'!K53:L53+'[11]City Gas'!K53:L53+[11]SCVNG!K53+[11]Florence!K53+'[11]MG&amp;E'!K53:L53</f>
        <v>158</v>
      </c>
      <c r="L53" s="108"/>
    </row>
    <row r="54" spans="1:12" s="2" customFormat="1" x14ac:dyDescent="0.25">
      <c r="A54" s="101" t="s">
        <v>58</v>
      </c>
      <c r="B54" s="102"/>
      <c r="C54" s="102"/>
      <c r="D54" s="103"/>
      <c r="E54" s="107">
        <f>'[11]WI Gas'!E54:F54+[11]WEPCO!E54+[11]WPSC!E54+[11]Alliant!E54+[11]NSP!E54+[11]MWNG!E54+'[11]SWL&amp;P'!E54:F54+'[11]City Gas'!E54:F54+[11]SCVNG!E54+[11]Florence!E54+'[11]MG&amp;E'!E54:F54</f>
        <v>130</v>
      </c>
      <c r="F54" s="108"/>
      <c r="G54" s="107">
        <f>'[11]WI Gas'!G54:H54+[11]WEPCO!G54+[11]WPSC!G54+[11]Alliant!G54+[11]NSP!G54+[11]MWNG!G54+'[11]SWL&amp;P'!G54:H54+'[11]City Gas'!G54:H54+[11]SCVNG!G54+[11]Florence!G54+'[11]MG&amp;E'!G54:H54</f>
        <v>17</v>
      </c>
      <c r="H54" s="108"/>
      <c r="I54" s="107">
        <f>'[11]WI Gas'!I54:J54+[11]WEPCO!I54+[11]WPSC!I54+[11]Alliant!I54+[11]NSP!I54+[11]MWNG!I54+'[11]SWL&amp;P'!I54:J54+'[11]City Gas'!I54:J54+[11]SCVNG!I54+[11]Florence!I54+'[11]MG&amp;E'!I54:J54</f>
        <v>5279</v>
      </c>
      <c r="J54" s="108"/>
      <c r="K54" s="107">
        <f>'[11]WI Gas'!K54:L54+[11]WEPCO!K54+[11]WPSC!K54+[11]Alliant!K54+[11]NSP!K54+[11]MWNG!K54+'[11]SWL&amp;P'!K54:L54+'[11]City Gas'!K54:L54+[11]SCVNG!K54+[11]Florence!K54+'[11]MG&amp;E'!K54:L54</f>
        <v>736</v>
      </c>
      <c r="L54" s="108"/>
    </row>
    <row r="55" spans="1:12" s="2" customFormat="1" x14ac:dyDescent="0.25">
      <c r="A55" s="101" t="s">
        <v>59</v>
      </c>
      <c r="B55" s="102"/>
      <c r="C55" s="102"/>
      <c r="D55" s="103"/>
      <c r="E55" s="107">
        <f>'[11]WI Gas'!E55:F55+[11]WEPCO!E55+[11]WPSC!E55+[11]Alliant!E55+[11]NSP!E55+[11]MWNG!E55+'[11]SWL&amp;P'!E55:F55+'[11]City Gas'!E55:F55+[11]SCVNG!E55+[11]Florence!E55+'[11]MG&amp;E'!E55:F55</f>
        <v>20</v>
      </c>
      <c r="F55" s="108"/>
      <c r="G55" s="107">
        <f>'[11]WI Gas'!G55:H55+[11]WEPCO!G55+[11]WPSC!G55+[11]Alliant!G55+[11]NSP!G55+[11]MWNG!G55+'[11]SWL&amp;P'!G55:H55+'[11]City Gas'!G55:H55+[11]SCVNG!G55+[11]Florence!G55+'[11]MG&amp;E'!G55:H55</f>
        <v>8</v>
      </c>
      <c r="H55" s="108"/>
      <c r="I55" s="107">
        <f>'[11]WI Gas'!I55:J55+[11]WEPCO!I55+[11]WPSC!I55+[11]Alliant!I55+[11]NSP!I55+[11]MWNG!I55+'[11]SWL&amp;P'!I55:J55+'[11]City Gas'!I55:J55+[11]SCVNG!I55+[11]Florence!I55+'[11]MG&amp;E'!I55:J55</f>
        <v>133</v>
      </c>
      <c r="J55" s="108"/>
      <c r="K55" s="107">
        <f>'[11]WI Gas'!K55:L55+[11]WEPCO!K55+[11]WPSC!K55+[11]Alliant!K55+[11]NSP!K55+[11]MWNG!K55+'[11]SWL&amp;P'!K55:L55+'[11]City Gas'!K55:L55+[11]SCVNG!K55+[11]Florence!K55+'[11]MG&amp;E'!K55:L55</f>
        <v>26</v>
      </c>
      <c r="L55" s="108"/>
    </row>
    <row r="56" spans="1:12" s="2" customFormat="1" x14ac:dyDescent="0.25">
      <c r="A56" s="101" t="s">
        <v>10</v>
      </c>
      <c r="B56" s="102"/>
      <c r="C56" s="102"/>
      <c r="D56" s="103"/>
      <c r="E56" s="107">
        <f>'[11]WI Gas'!E56:F56+[11]WEPCO!E56+[11]WPSC!E56+[11]Alliant!E56+[11]NSP!E56+[11]MWNG!E56+'[11]SWL&amp;P'!E56:F56+'[11]City Gas'!E56:F56+[11]SCVNG!E56+[11]Florence!E56+'[11]MG&amp;E'!E56:F56</f>
        <v>21</v>
      </c>
      <c r="F56" s="108"/>
      <c r="G56" s="107">
        <f>'[11]WI Gas'!G56:H56+[11]WEPCO!G56+[11]WPSC!G56+[11]Alliant!G56+[11]NSP!G56+[11]MWNG!G56+'[11]SWL&amp;P'!G56:H56+'[11]City Gas'!G56:H56+[11]SCVNG!G56+[11]Florence!G56+'[11]MG&amp;E'!G56:H56</f>
        <v>5</v>
      </c>
      <c r="H56" s="108"/>
      <c r="I56" s="107">
        <f>'[11]WI Gas'!I56:J56+[11]WEPCO!I56+[11]WPSC!I56+[11]Alliant!I56+[11]NSP!I56+[11]MWNG!I56+'[11]SWL&amp;P'!I56:J56+'[11]City Gas'!I56:J56+[11]SCVNG!I56+[11]Florence!I56+'[11]MG&amp;E'!I56:J56</f>
        <v>325</v>
      </c>
      <c r="J56" s="108"/>
      <c r="K56" s="107">
        <f>'[11]WI Gas'!K56:L56+[11]WEPCO!K56+[11]WPSC!K56+[11]Alliant!K56+[11]NSP!K56+[11]MWNG!K56+'[11]SWL&amp;P'!K56:L56+'[11]City Gas'!K56:L56+[11]SCVNG!K56+[11]Florence!K56+'[11]MG&amp;E'!K56:L56</f>
        <v>67</v>
      </c>
      <c r="L56" s="108"/>
    </row>
    <row r="57" spans="1:12" s="2" customFormat="1" x14ac:dyDescent="0.25">
      <c r="A57" s="97" t="s">
        <v>60</v>
      </c>
      <c r="B57" s="97"/>
      <c r="C57" s="97"/>
      <c r="D57" s="97"/>
      <c r="E57" s="97"/>
      <c r="F57" s="97"/>
      <c r="G57" s="337">
        <f>'[11]WI Gas'!G57:L57+[11]WEPCO!G57+[11]WPSC!G57+[11]Alliant!G57+[11]NSP!G57+[11]MWNG!G57+'[11]SWL&amp;P'!G57:L57+'[11]City Gas'!G57:L57+[11]SCVNG!G57+[11]Florence!G57+'[11]MG&amp;E'!G57:L57</f>
        <v>2300</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84" t="s">
        <v>99</v>
      </c>
      <c r="B60" s="85"/>
      <c r="C60" s="86"/>
      <c r="D60" s="4">
        <f>[11]Alliant!D60+'[11]City Gas'!D60+[11]Florence!D60+'[11]MG&amp;E'!D60+[11]MWNG!D60+[11]NSP!D60+[11]SCVNG!D60+'[11]SWL&amp;P'!D60+[11]WEPCO!D60+'[11]WI Gas'!D60+[11]WPSC!D60</f>
        <v>1314</v>
      </c>
      <c r="E60" s="87" t="s">
        <v>64</v>
      </c>
      <c r="F60" s="88"/>
      <c r="G60" s="88"/>
      <c r="H60" s="88"/>
      <c r="I60" s="88"/>
      <c r="J60" s="88"/>
      <c r="K60" s="89"/>
      <c r="L60" s="354">
        <f>[11]Alliant!L60+'[11]City Gas'!L60+[11]Florence!L60+'[11]MG&amp;E'!L60+[11]MWNG!L60+[11]NSP!L60+[11]SCVNG!L60+'[11]SWL&amp;P'!L60+[11]WEPCO!L60+'[11]WI Gas'!L60+[11]WPSC!L60</f>
        <v>25612</v>
      </c>
    </row>
    <row r="61" spans="1:12" s="2" customFormat="1" x14ac:dyDescent="0.25">
      <c r="A61" s="46" t="s">
        <v>100</v>
      </c>
      <c r="B61" s="47"/>
      <c r="C61" s="48"/>
      <c r="D61" s="49">
        <f>[11]Alliant!D61+'[11]City Gas'!D61+[11]Florence!D61+'[11]MG&amp;E'!D61+[11]MWNG!D61+[11]NSP!D61+[11]SCVNG!D61+'[11]SWL&amp;P'!D61+[11]WEPCO!D61+'[11]WI Gas'!D61+[11]WPSC!D61</f>
        <v>264</v>
      </c>
      <c r="E61" s="348"/>
      <c r="F61" s="349"/>
      <c r="G61" s="349"/>
      <c r="H61" s="349"/>
      <c r="I61" s="349"/>
      <c r="J61" s="349"/>
      <c r="K61" s="350"/>
      <c r="L61" s="355"/>
    </row>
    <row r="62" spans="1:12" s="2" customFormat="1" x14ac:dyDescent="0.25">
      <c r="A62" s="46" t="s">
        <v>101</v>
      </c>
      <c r="B62" s="47"/>
      <c r="C62" s="48"/>
      <c r="D62" s="49">
        <f>[11]Alliant!D62+'[11]City Gas'!D62+[11]Florence!D62+'[11]MG&amp;E'!D62+[11]MWNG!D62+[11]NSP!D62+[11]SCVNG!D62+'[11]SWL&amp;P'!D62+[11]WEPCO!D62+'[11]WI Gas'!D62+[11]WPSC!D62</f>
        <v>136</v>
      </c>
      <c r="E62" s="351"/>
      <c r="F62" s="352"/>
      <c r="G62" s="352"/>
      <c r="H62" s="352"/>
      <c r="I62" s="352"/>
      <c r="J62" s="352"/>
      <c r="K62" s="353"/>
      <c r="L62" s="126"/>
    </row>
    <row r="63" spans="1:12" s="2" customFormat="1" x14ac:dyDescent="0.25">
      <c r="A63" s="46" t="s">
        <v>102</v>
      </c>
      <c r="B63" s="47"/>
      <c r="C63" s="48"/>
      <c r="D63" s="49">
        <f>[11]Alliant!D63+'[11]City Gas'!D63+[11]Florence!D63+'[11]MG&amp;E'!D63+[11]MWNG!D63+[11]NSP!D63+[11]SCVNG!D63+'[11]SWL&amp;P'!D63+[11]WEPCO!D63+'[11]WI Gas'!D63+[11]WPSC!D63</f>
        <v>718</v>
      </c>
      <c r="E63" s="87" t="s">
        <v>66</v>
      </c>
      <c r="F63" s="88"/>
      <c r="G63" s="88"/>
      <c r="H63" s="88"/>
      <c r="I63" s="88"/>
      <c r="J63" s="88"/>
      <c r="K63" s="89"/>
      <c r="L63" s="354">
        <f>[11]Alliant!L63+'[11]City Gas'!L63+[11]Florence!L63+'[11]MG&amp;E'!L63+[11]MWNG!L63+[11]NSP!L63+[11]SCVNG!L63+'[11]SWL&amp;P'!L63+[11]WEPCO!L63+'[11]WI Gas'!L63+[11]WPSC!L63</f>
        <v>242516</v>
      </c>
    </row>
    <row r="64" spans="1:12" s="2" customFormat="1" x14ac:dyDescent="0.25">
      <c r="A64" s="46" t="s">
        <v>103</v>
      </c>
      <c r="B64" s="47"/>
      <c r="C64" s="48"/>
      <c r="D64" s="49">
        <f>[11]Alliant!D64+'[11]City Gas'!D64+[11]Florence!D64+'[11]MG&amp;E'!D64+[11]MWNG!D64+[11]NSP!D64+[11]SCVNG!D64+'[11]SWL&amp;P'!D64+[11]WEPCO!D64+'[11]WI Gas'!D64+[11]WPSC!D64</f>
        <v>196</v>
      </c>
      <c r="E64" s="348"/>
      <c r="F64" s="349"/>
      <c r="G64" s="349"/>
      <c r="H64" s="349"/>
      <c r="I64" s="349"/>
      <c r="J64" s="349"/>
      <c r="K64" s="350"/>
      <c r="L64" s="355"/>
    </row>
    <row r="65" spans="1:12" s="2" customFormat="1" x14ac:dyDescent="0.25">
      <c r="A65" s="94" t="s">
        <v>65</v>
      </c>
      <c r="B65" s="95"/>
      <c r="C65" s="96"/>
      <c r="D65" s="4">
        <f>[11]Alliant!D65+'[11]City Gas'!D65+[11]Florence!D65+'[11]MG&amp;E'!D65+[11]MWNG!D65+[11]NSP!D65+[11]SCVNG!D65+'[11]SWL&amp;P'!D65+[11]WEPCO!D65+'[11]WI Gas'!D65+[11]WPSC!D65</f>
        <v>792507</v>
      </c>
      <c r="E65" s="351"/>
      <c r="F65" s="352"/>
      <c r="G65" s="352"/>
      <c r="H65" s="352"/>
      <c r="I65" s="352"/>
      <c r="J65" s="352"/>
      <c r="K65" s="353"/>
      <c r="L65" s="126"/>
    </row>
    <row r="66" spans="1:12" s="2" customFormat="1" x14ac:dyDescent="0.25">
      <c r="A66" s="7"/>
      <c r="B66" s="8"/>
      <c r="C66" s="8"/>
      <c r="D66" s="8"/>
      <c r="E66" s="8"/>
      <c r="F66" s="8"/>
      <c r="G66" s="8"/>
      <c r="H66" s="8"/>
      <c r="I66" s="8"/>
      <c r="J66" s="8"/>
      <c r="K66" s="8"/>
      <c r="L66" s="9"/>
    </row>
    <row r="67" spans="1:12" s="2" customFormat="1" x14ac:dyDescent="0.25">
      <c r="A67" s="79" t="s">
        <v>67</v>
      </c>
      <c r="B67" s="79"/>
      <c r="C67" s="79"/>
      <c r="D67" s="79"/>
      <c r="E67" s="79" t="s">
        <v>68</v>
      </c>
      <c r="F67" s="79"/>
      <c r="G67" s="79"/>
      <c r="H67" s="79"/>
      <c r="I67" s="79"/>
      <c r="J67" s="79"/>
      <c r="K67" s="79"/>
      <c r="L67" s="79"/>
    </row>
    <row r="68" spans="1:12" s="2" customFormat="1" x14ac:dyDescent="0.25">
      <c r="A68" s="80" t="s">
        <v>69</v>
      </c>
      <c r="B68" s="80"/>
      <c r="C68" s="80"/>
      <c r="D68" s="106">
        <f>'[11]WI Gas'!D68:D69+[11]WEPCO!D68+[11]WPSC!D68+[11]Alliant!D68+[11]NSP!D68+[11]MWNG!D68+'[11]SWL&amp;P'!D68:D69+'[11]City Gas'!D68:D69+[11]SCVNG!D68+[11]Florence!D68+'[11]MG&amp;E'!D68:D69</f>
        <v>5</v>
      </c>
      <c r="E68" s="80" t="s">
        <v>70</v>
      </c>
      <c r="F68" s="80"/>
      <c r="G68" s="80"/>
      <c r="H68" s="80"/>
      <c r="I68" s="80"/>
      <c r="J68" s="80"/>
      <c r="K68" s="80"/>
      <c r="L68" s="109" t="s">
        <v>71</v>
      </c>
    </row>
    <row r="69" spans="1:12" s="2" customFormat="1" x14ac:dyDescent="0.25">
      <c r="A69" s="80"/>
      <c r="B69" s="80"/>
      <c r="C69" s="80"/>
      <c r="D69" s="106"/>
      <c r="E69" s="80"/>
      <c r="F69" s="80"/>
      <c r="G69" s="80"/>
      <c r="H69" s="80"/>
      <c r="I69" s="80"/>
      <c r="J69" s="80"/>
      <c r="K69" s="80"/>
      <c r="L69" s="109"/>
    </row>
    <row r="70" spans="1:12" x14ac:dyDescent="0.25">
      <c r="A70" s="18"/>
      <c r="B70" s="19"/>
      <c r="C70" s="19"/>
      <c r="D70" s="19"/>
      <c r="E70" s="19"/>
      <c r="F70" s="19"/>
      <c r="G70" s="19"/>
      <c r="H70" s="19"/>
      <c r="I70" s="19"/>
      <c r="J70" s="19"/>
      <c r="K70" s="19"/>
      <c r="L70" s="20"/>
    </row>
    <row r="71" spans="1:12" x14ac:dyDescent="0.25">
      <c r="A71" s="316" t="s">
        <v>72</v>
      </c>
      <c r="B71" s="316"/>
      <c r="C71" s="316"/>
      <c r="D71" s="316"/>
      <c r="E71" s="316"/>
      <c r="F71" s="316"/>
      <c r="G71" s="316"/>
      <c r="H71" s="316"/>
      <c r="I71" s="316"/>
      <c r="J71" s="316"/>
      <c r="K71" s="316"/>
      <c r="L71" s="316"/>
    </row>
    <row r="72" spans="1:12" x14ac:dyDescent="0.25">
      <c r="A72" s="313" t="s">
        <v>73</v>
      </c>
      <c r="B72" s="314"/>
      <c r="C72" s="314"/>
      <c r="D72" s="314"/>
      <c r="E72" s="314"/>
      <c r="F72" s="314"/>
      <c r="G72" s="314"/>
      <c r="H72" s="314"/>
      <c r="I72" s="314"/>
      <c r="J72" s="314"/>
      <c r="K72" s="314"/>
      <c r="L72" s="315"/>
    </row>
    <row r="73" spans="1:12" x14ac:dyDescent="0.25">
      <c r="A73" s="26" t="s">
        <v>18</v>
      </c>
      <c r="B73" s="333">
        <f>L12</f>
        <v>38982.580999999991</v>
      </c>
      <c r="C73" s="333"/>
      <c r="D73" s="27"/>
      <c r="E73" s="27"/>
      <c r="F73" s="27"/>
      <c r="G73" s="27"/>
      <c r="H73" s="27"/>
      <c r="I73" s="27"/>
      <c r="J73" s="27"/>
      <c r="K73" s="27"/>
      <c r="L73" s="28"/>
    </row>
    <row r="74" spans="1:12" x14ac:dyDescent="0.25">
      <c r="A74" s="26" t="s">
        <v>74</v>
      </c>
      <c r="B74" s="333">
        <f>L82</f>
        <v>29703.612928030299</v>
      </c>
      <c r="C74" s="333"/>
      <c r="D74" s="27"/>
      <c r="E74" s="27"/>
      <c r="F74" s="27"/>
      <c r="G74" s="27"/>
      <c r="H74" s="27"/>
      <c r="I74" s="27"/>
      <c r="J74" s="27"/>
      <c r="K74" s="27"/>
      <c r="L74" s="28"/>
    </row>
    <row r="75" spans="1:12" x14ac:dyDescent="0.25">
      <c r="A75" s="26" t="s">
        <v>75</v>
      </c>
      <c r="B75" s="333">
        <f>SUM(B73:C74)</f>
        <v>68686.19392803029</v>
      </c>
      <c r="C75" s="333"/>
      <c r="D75" s="27"/>
      <c r="E75" s="27"/>
      <c r="F75" s="27"/>
      <c r="G75" s="27"/>
      <c r="H75" s="27"/>
      <c r="I75" s="27"/>
      <c r="J75" s="27"/>
      <c r="K75" s="27"/>
      <c r="L75" s="28"/>
    </row>
    <row r="76" spans="1:12" x14ac:dyDescent="0.25">
      <c r="A76" s="26"/>
      <c r="B76" s="29"/>
      <c r="C76" s="29"/>
      <c r="D76" s="27"/>
      <c r="E76" s="27"/>
      <c r="F76" s="27"/>
      <c r="G76" s="27"/>
      <c r="H76" s="27"/>
      <c r="I76" s="27"/>
      <c r="J76" s="27"/>
      <c r="K76" s="27"/>
      <c r="L76" s="28"/>
    </row>
    <row r="77" spans="1:12" x14ac:dyDescent="0.25">
      <c r="A77" s="316" t="s">
        <v>76</v>
      </c>
      <c r="B77" s="316"/>
      <c r="C77" s="316"/>
      <c r="D77" s="316"/>
      <c r="E77" s="316"/>
      <c r="F77" s="316"/>
      <c r="G77" s="316"/>
      <c r="H77" s="316"/>
      <c r="I77" s="316"/>
      <c r="J77" s="316"/>
      <c r="K77" s="316"/>
      <c r="L77" s="316"/>
    </row>
    <row r="78" spans="1:12" ht="15.6" customHeight="1" x14ac:dyDescent="0.25">
      <c r="A78" s="313" t="s">
        <v>77</v>
      </c>
      <c r="B78" s="314"/>
      <c r="C78" s="314"/>
      <c r="D78" s="314"/>
      <c r="E78" s="314"/>
      <c r="F78" s="314"/>
      <c r="G78" s="314"/>
      <c r="H78" s="314"/>
      <c r="I78" s="314"/>
      <c r="J78" s="314"/>
      <c r="K78" s="314"/>
      <c r="L78" s="315"/>
    </row>
    <row r="79" spans="1:12" ht="15.6" customHeight="1" x14ac:dyDescent="0.25">
      <c r="A79" s="30"/>
      <c r="B79" s="326" t="s">
        <v>5</v>
      </c>
      <c r="C79" s="326"/>
      <c r="D79" s="326"/>
      <c r="E79" s="326"/>
      <c r="F79" s="326" t="s">
        <v>6</v>
      </c>
      <c r="G79" s="326" t="s">
        <v>7</v>
      </c>
      <c r="H79" s="326" t="s">
        <v>8</v>
      </c>
      <c r="I79" s="327" t="s">
        <v>9</v>
      </c>
      <c r="J79" s="328" t="s">
        <v>10</v>
      </c>
      <c r="K79" s="329"/>
      <c r="L79" s="332" t="s">
        <v>11</v>
      </c>
    </row>
    <row r="80" spans="1:12" ht="15.6" customHeight="1" x14ac:dyDescent="0.25">
      <c r="A80" s="30"/>
      <c r="B80" s="322" t="s">
        <v>12</v>
      </c>
      <c r="C80" s="322"/>
      <c r="D80" s="322" t="s">
        <v>13</v>
      </c>
      <c r="E80" s="322"/>
      <c r="F80" s="322"/>
      <c r="G80" s="322"/>
      <c r="H80" s="322"/>
      <c r="I80" s="325"/>
      <c r="J80" s="328"/>
      <c r="K80" s="329"/>
      <c r="L80" s="319"/>
    </row>
    <row r="81" spans="1:12" x14ac:dyDescent="0.25">
      <c r="A81" s="30"/>
      <c r="B81" s="31" t="s">
        <v>14</v>
      </c>
      <c r="C81" s="31" t="s">
        <v>15</v>
      </c>
      <c r="D81" s="31" t="s">
        <v>16</v>
      </c>
      <c r="E81" s="31" t="s">
        <v>17</v>
      </c>
      <c r="F81" s="322"/>
      <c r="G81" s="322"/>
      <c r="H81" s="322"/>
      <c r="I81" s="325"/>
      <c r="J81" s="330"/>
      <c r="K81" s="331"/>
      <c r="L81" s="319"/>
    </row>
    <row r="82" spans="1:12" x14ac:dyDescent="0.25">
      <c r="A82" s="32" t="s">
        <v>74</v>
      </c>
      <c r="B82" s="31">
        <f>'[11]WI Gas'!B82+[11]WEPCO!B82+[11]WPSC!B82+[11]Alliant!B82+[11]NSP!B82+[11]MWNG!B82+'[11]SWL&amp;P'!B82+'[11]City Gas'!B82+[11]SCVNG!B82+[11]Florence!B82+'[11]MG&amp;E'!B82</f>
        <v>3.9393939393939391E-2</v>
      </c>
      <c r="C82" s="31">
        <f>'[11]WI Gas'!C82+[11]WEPCO!C82+[11]WPSC!C82+[11]Alliant!C82+[11]NSP!C82+[11]MWNG!C82+'[11]SWL&amp;P'!C82+'[11]City Gas'!C82+[11]SCVNG!C82+[11]Florence!C82+'[11]MG&amp;E'!C82</f>
        <v>0</v>
      </c>
      <c r="D82" s="31">
        <f>'[11]WI Gas'!D82+[11]WEPCO!D82+[11]WPSC!D82+[11]Alliant!D82+[11]NSP!D82+[11]MWNG!D82+'[11]SWL&amp;P'!D82+'[11]City Gas'!D82+[11]SCVNG!D82+[11]Florence!D82+'[11]MG&amp;E'!D82</f>
        <v>0</v>
      </c>
      <c r="E82" s="31">
        <f>'[11]WI Gas'!E82+[11]WEPCO!E82+[11]WPSC!E82+[11]Alliant!E82+[11]NSP!E82+[11]MWNG!E82+'[11]SWL&amp;P'!E82+'[11]City Gas'!E82+[11]SCVNG!E82+[11]Florence!E82+'[11]MG&amp;E'!E82</f>
        <v>4593.7185530303032</v>
      </c>
      <c r="F82" s="31">
        <f>'[11]WI Gas'!F82+[11]WEPCO!F82+[11]WPSC!F82+[11]Alliant!F82+[11]NSP!F82+[11]MWNG!F82+'[11]SWL&amp;P'!F82+'[11]City Gas'!F82+[11]SCVNG!F82+[11]Florence!F82+'[11]MG&amp;E'!F82</f>
        <v>0</v>
      </c>
      <c r="G82" s="31">
        <f>'[11]WI Gas'!G82+[11]WEPCO!G82+[11]WPSC!G82+[11]Alliant!G82+[11]NSP!G82+[11]MWNG!G82+'[11]SWL&amp;P'!G82+'[11]City Gas'!G82+[11]SCVNG!G82+[11]Florence!G82+'[11]MG&amp;E'!G82</f>
        <v>214.89034090909092</v>
      </c>
      <c r="H82" s="31">
        <f>'[11]WI Gas'!H82+[11]WEPCO!H82+[11]WPSC!H82+[11]Alliant!H82+[11]NSP!H82+[11]MWNG!H82+'[11]SWL&amp;P'!H82+'[11]City Gas'!H82+[11]SCVNG!H82+[11]Florence!H82+'[11]MG&amp;E'!H82</f>
        <v>0</v>
      </c>
      <c r="I82" s="31">
        <f>'[11]WI Gas'!I82+[11]WEPCO!I82+[11]WPSC!I82+[11]Alliant!I82+[11]NSP!I82+[11]MWNG!I82+'[11]SWL&amp;P'!I82+'[11]City Gas'!I82+[11]SCVNG!I82+[11]Florence!I82+'[11]MG&amp;E'!I82</f>
        <v>24409.788882575755</v>
      </c>
      <c r="J82" s="317">
        <f>'[11]WI Gas'!J82:K82+[11]WEPCO!J82+[11]WPSC!J82+[11]Alliant!J82+[11]NSP!J82+[11]MWNG!J82+'[11]SWL&amp;P'!J82:K82+'[11]City Gas'!J82:K82+[11]SCVNG!J82+[11]Florence!J82+'[11]MG&amp;E'!J82:K82</f>
        <v>485.17575757575759</v>
      </c>
      <c r="K82" s="323"/>
      <c r="L82" s="33">
        <f>SUM(B82:J82)</f>
        <v>29703.612928030299</v>
      </c>
    </row>
    <row r="83" spans="1:12" x14ac:dyDescent="0.25">
      <c r="A83" s="34"/>
      <c r="B83" s="27"/>
      <c r="C83" s="27"/>
      <c r="D83" s="27"/>
      <c r="E83" s="27"/>
      <c r="F83" s="27"/>
      <c r="G83" s="27"/>
      <c r="H83" s="27"/>
      <c r="I83" s="27"/>
      <c r="J83" s="27"/>
      <c r="K83" s="27"/>
      <c r="L83" s="28"/>
    </row>
    <row r="84" spans="1:12" x14ac:dyDescent="0.25">
      <c r="A84" s="324" t="s">
        <v>78</v>
      </c>
      <c r="B84" s="324"/>
      <c r="C84" s="324"/>
      <c r="D84" s="324"/>
      <c r="E84" s="324"/>
      <c r="F84" s="324"/>
      <c r="G84" s="324"/>
      <c r="H84" s="324"/>
      <c r="I84" s="324"/>
      <c r="J84" s="324"/>
      <c r="K84" s="324"/>
      <c r="L84" s="324"/>
    </row>
    <row r="85" spans="1:12" x14ac:dyDescent="0.25">
      <c r="A85" s="35" t="s">
        <v>21</v>
      </c>
      <c r="B85" s="31" t="s">
        <v>22</v>
      </c>
      <c r="C85" s="31" t="s">
        <v>35</v>
      </c>
      <c r="D85" s="325" t="s">
        <v>36</v>
      </c>
      <c r="E85" s="325"/>
      <c r="F85" s="325" t="s">
        <v>24</v>
      </c>
      <c r="G85" s="325"/>
      <c r="H85" s="325" t="s">
        <v>25</v>
      </c>
      <c r="I85" s="325"/>
      <c r="J85" s="317" t="s">
        <v>37</v>
      </c>
      <c r="K85" s="323"/>
      <c r="L85" s="33" t="s">
        <v>11</v>
      </c>
    </row>
    <row r="86" spans="1:12" x14ac:dyDescent="0.25">
      <c r="A86" s="32" t="s">
        <v>5</v>
      </c>
      <c r="B86" s="31">
        <f>'[11]WI Gas'!B86+[11]WEPCO!B86+[11]WPSC!B86+[11]Alliant!B86+[11]NSP!B86+[11]MWNG!B86+'[11]SWL&amp;P'!B86+'[11]City Gas'!B86+[11]SCVNG!B86+[11]Florence!B86+'[11]MG&amp;E'!B86</f>
        <v>3.9393939393939391E-2</v>
      </c>
      <c r="C86" s="31">
        <f>'[11]WI Gas'!C86+[11]WEPCO!C86+[11]WPSC!C86+[11]Alliant!C86+[11]NSP!C86+[11]MWNG!C86+'[11]SWL&amp;P'!C86+'[11]City Gas'!C86+[11]SCVNG!C86+[11]Florence!C86+'[11]MG&amp;E'!C86</f>
        <v>4051.4072518939392</v>
      </c>
      <c r="D86" s="317">
        <f>'[11]WI Gas'!D86:E86+[11]WEPCO!D86+[11]WPSC!D86+[11]Alliant!D86+[11]NSP!D86+[11]MWNG!D86+'[11]SWL&amp;P'!D86:E86+'[11]City Gas'!D86:E86+[11]SCVNG!D86+[11]Florence!D86+'[11]MG&amp;E'!D86:E86</f>
        <v>515.65435037878797</v>
      </c>
      <c r="E86" s="323"/>
      <c r="F86" s="317">
        <f>'[11]WI Gas'!F86:G86+[11]WEPCO!F86+[11]WPSC!F86+[11]Alliant!F86+[11]NSP!F86+[11]MWNG!F86+'[11]SWL&amp;P'!F86:G86+'[11]City Gas'!F86:G86+[11]SCVNG!F86+[11]Florence!F86+'[11]MG&amp;E'!F86:G86</f>
        <v>22.423537878787879</v>
      </c>
      <c r="G86" s="323"/>
      <c r="H86" s="317">
        <f>'[11]WI Gas'!H86:I86+[11]WEPCO!H86+[11]WPSC!H86+[11]Alliant!H86+[11]NSP!H86+[11]MWNG!H86+'[11]SWL&amp;P'!H86:I86+'[11]City Gas'!H86:I86+[11]SCVNG!H86+[11]Florence!H86+'[11]MG&amp;E'!H86:I86</f>
        <v>4.0612291666666671</v>
      </c>
      <c r="I86" s="323"/>
      <c r="J86" s="317">
        <f>'[11]WI Gas'!J86:K86+[11]WEPCO!J86+[11]WPSC!J86+[11]Alliant!J86+[11]NSP!J86+[11]MWNG!J86+'[11]SWL&amp;P'!J86:K86+'[11]City Gas'!J86:K86+[11]SCVNG!J86+[11]Florence!J86+'[11]MG&amp;E'!J86:K86</f>
        <v>0.17218371212121211</v>
      </c>
      <c r="K86" s="323"/>
      <c r="L86" s="33">
        <f>SUM(B86:J86)</f>
        <v>4593.7579469696966</v>
      </c>
    </row>
    <row r="87" spans="1:12" x14ac:dyDescent="0.25">
      <c r="A87" s="32" t="s">
        <v>28</v>
      </c>
      <c r="B87" s="31">
        <f>'[11]WI Gas'!B87+[11]WEPCO!B87+[11]WPSC!B87+[11]Alliant!B87+[11]NSP!B87+[11]MWNG!B87+'[11]SWL&amp;P'!B87+'[11]City Gas'!B87+[11]SCVNG!B87+[11]Florence!B87+'[11]MG&amp;E'!B87</f>
        <v>0</v>
      </c>
      <c r="C87" s="31">
        <f>'[11]WI Gas'!C87+[11]WEPCO!C87+[11]WPSC!C87+[11]Alliant!C87+[11]NSP!C87+[11]MWNG!C87+'[11]SWL&amp;P'!C87+'[11]City Gas'!C87+[11]SCVNG!C87+[11]Florence!C87+'[11]MG&amp;E'!C87</f>
        <v>0</v>
      </c>
      <c r="D87" s="317">
        <f>'[11]WI Gas'!D87:E87+[11]WEPCO!D87+[11]WPSC!D87+[11]Alliant!D87+[11]NSP!D87+[11]MWNG!D87+'[11]SWL&amp;P'!D87:E87+'[11]City Gas'!D87:E87+[11]SCVNG!D87+[11]Florence!D87+'[11]MG&amp;E'!D87:E87</f>
        <v>0</v>
      </c>
      <c r="E87" s="323"/>
      <c r="F87" s="317">
        <f>'[11]WI Gas'!F87:G87+[11]WEPCO!F87+[11]WPSC!F87+[11]Alliant!F87+[11]NSP!F87+[11]MWNG!F87+'[11]SWL&amp;P'!F87:G87+'[11]City Gas'!F87:G87+[11]SCVNG!F87+[11]Florence!F87+'[11]MG&amp;E'!F87:G87</f>
        <v>0</v>
      </c>
      <c r="G87" s="323"/>
      <c r="H87" s="317">
        <f>'[11]WI Gas'!H87:I87+[11]WEPCO!H87+[11]WPSC!H87+[11]Alliant!H87+[11]NSP!H87+[11]MWNG!H87+'[11]SWL&amp;P'!H87:I87+'[11]City Gas'!H87:I87+[11]SCVNG!H87+[11]Florence!H87+'[11]MG&amp;E'!H87:I87</f>
        <v>0</v>
      </c>
      <c r="I87" s="323"/>
      <c r="J87" s="317">
        <f>'[11]WI Gas'!J87:K87+[11]WEPCO!J87+[11]WPSC!J87+[11]Alliant!J87+[11]NSP!J87+[11]MWNG!J87+'[11]SWL&amp;P'!J87:K87+'[11]City Gas'!J87:K87+[11]SCVNG!J87+[11]Florence!J87+'[11]MG&amp;E'!J87:K87</f>
        <v>0</v>
      </c>
      <c r="K87" s="323"/>
      <c r="L87" s="33">
        <f t="shared" ref="L87:L94" si="4">SUM(B87:J87)</f>
        <v>0</v>
      </c>
    </row>
    <row r="88" spans="1:12" x14ac:dyDescent="0.25">
      <c r="A88" s="32" t="s">
        <v>7</v>
      </c>
      <c r="B88" s="31">
        <f>'[11]WI Gas'!B88+[11]WEPCO!B88+[11]WPSC!B88+[11]Alliant!B88+[11]NSP!B88+[11]MWNG!B88+'[11]SWL&amp;P'!B88+'[11]City Gas'!B88+[11]SCVNG!B88+[11]Florence!B88+'[11]MG&amp;E'!B88</f>
        <v>0</v>
      </c>
      <c r="C88" s="31">
        <f>'[11]WI Gas'!C88+[11]WEPCO!C88+[11]WPSC!C88+[11]Alliant!C88+[11]NSP!C88+[11]MWNG!C88+'[11]SWL&amp;P'!C88+'[11]City Gas'!C88+[11]SCVNG!C88+[11]Florence!C88+'[11]MG&amp;E'!C88</f>
        <v>1.5354166666666667</v>
      </c>
      <c r="D88" s="317">
        <f>'[11]WI Gas'!D88:E88+[11]WEPCO!D88+[11]WPSC!D88+[11]Alliant!D88+[11]NSP!D88+[11]MWNG!D88+'[11]SWL&amp;P'!D88:E88+'[11]City Gas'!D88:E88+[11]SCVNG!D88+[11]Florence!D88+'[11]MG&amp;E'!D88:E88</f>
        <v>213.35492424242423</v>
      </c>
      <c r="E88" s="323"/>
      <c r="F88" s="317">
        <f>'[11]WI Gas'!F88:G88+[11]WEPCO!F88+[11]WPSC!F88+[11]Alliant!F88+[11]NSP!F88+[11]MWNG!F88+'[11]SWL&amp;P'!F88:G88+'[11]City Gas'!F88:G88+[11]SCVNG!F88+[11]Florence!F88+'[11]MG&amp;E'!F88:G88</f>
        <v>0</v>
      </c>
      <c r="G88" s="323"/>
      <c r="H88" s="317">
        <f>'[11]WI Gas'!H88:I88+[11]WEPCO!H88+[11]WPSC!H88+[11]Alliant!H88+[11]NSP!H88+[11]MWNG!H88+'[11]SWL&amp;P'!H88:I88+'[11]City Gas'!H88:I88+[11]SCVNG!H88+[11]Florence!H88+'[11]MG&amp;E'!H88:I88</f>
        <v>0</v>
      </c>
      <c r="I88" s="323"/>
      <c r="J88" s="317">
        <f>'[11]WI Gas'!J88:K88+[11]WEPCO!J88+[11]WPSC!J88+[11]Alliant!J88+[11]NSP!J88+[11]MWNG!J88+'[11]SWL&amp;P'!J88:K88+'[11]City Gas'!J88:K88+[11]SCVNG!J88+[11]Florence!J88+'[11]MG&amp;E'!J88:K88</f>
        <v>0</v>
      </c>
      <c r="K88" s="323"/>
      <c r="L88" s="33">
        <f t="shared" si="4"/>
        <v>214.8903409090909</v>
      </c>
    </row>
    <row r="89" spans="1:12" x14ac:dyDescent="0.25">
      <c r="A89" s="32" t="s">
        <v>29</v>
      </c>
      <c r="B89" s="31">
        <f>'[11]WI Gas'!B89+[11]WEPCO!B89+[11]WPSC!B89+[11]Alliant!B89+[11]NSP!B89+[11]MWNG!B89+'[11]SWL&amp;P'!B89+'[11]City Gas'!B89+[11]SCVNG!B89+[11]Florence!B89+'[11]MG&amp;E'!B89</f>
        <v>0</v>
      </c>
      <c r="C89" s="31">
        <f>'[11]WI Gas'!C89+[11]WEPCO!C89+[11]WPSC!C89+[11]Alliant!C89+[11]NSP!C89+[11]MWNG!C89+'[11]SWL&amp;P'!C89+'[11]City Gas'!C89+[11]SCVNG!C89+[11]Florence!C89+'[11]MG&amp;E'!C89</f>
        <v>0</v>
      </c>
      <c r="D89" s="317">
        <f>'[11]WI Gas'!D89:E89+[11]WEPCO!D89+[11]WPSC!D89+[11]Alliant!D89+[11]NSP!D89+[11]MWNG!D89+'[11]SWL&amp;P'!D89:E89+'[11]City Gas'!D89:E89+[11]SCVNG!D89+[11]Florence!D89+'[11]MG&amp;E'!D89:E89</f>
        <v>0</v>
      </c>
      <c r="E89" s="323"/>
      <c r="F89" s="317">
        <f>'[11]WI Gas'!F89:G89+[11]WEPCO!F89+[11]WPSC!F89+[11]Alliant!F89+[11]NSP!F89+[11]MWNG!F89+'[11]SWL&amp;P'!F89:G89+'[11]City Gas'!F89:G89+[11]SCVNG!F89+[11]Florence!F89+'[11]MG&amp;E'!F89:G89</f>
        <v>0</v>
      </c>
      <c r="G89" s="323"/>
      <c r="H89" s="317">
        <f>'[11]WI Gas'!H89:I89+[11]WEPCO!H89+[11]WPSC!H89+[11]Alliant!H89+[11]NSP!H89+[11]MWNG!H89+'[11]SWL&amp;P'!H89:I89+'[11]City Gas'!H89:I89+[11]SCVNG!H89+[11]Florence!H89+'[11]MG&amp;E'!H89:I89</f>
        <v>0</v>
      </c>
      <c r="I89" s="323"/>
      <c r="J89" s="317">
        <f>'[11]WI Gas'!J89:K89+[11]WEPCO!J89+[11]WPSC!J89+[11]Alliant!J89+[11]NSP!J89+[11]MWNG!J89+'[11]SWL&amp;P'!J89:K89+'[11]City Gas'!J89:K89+[11]SCVNG!J89+[11]Florence!J89+'[11]MG&amp;E'!J89:K89</f>
        <v>0</v>
      </c>
      <c r="K89" s="323"/>
      <c r="L89" s="33">
        <f t="shared" si="4"/>
        <v>0</v>
      </c>
    </row>
    <row r="90" spans="1:12" x14ac:dyDescent="0.25">
      <c r="A90" s="32" t="s">
        <v>30</v>
      </c>
      <c r="B90" s="31">
        <f>'[11]WI Gas'!B90+[11]WEPCO!B90+[11]WPSC!B90+[11]Alliant!B90+[11]NSP!B90+[11]MWNG!B90+'[11]SWL&amp;P'!B90+'[11]City Gas'!B90+[11]SCVNG!B90+[11]Florence!B90+'[11]MG&amp;E'!B90</f>
        <v>0</v>
      </c>
      <c r="C90" s="31">
        <f>'[11]WI Gas'!C90+[11]WEPCO!C90+[11]WPSC!C90+[11]Alliant!C90+[11]NSP!C90+[11]MWNG!C90+'[11]SWL&amp;P'!C90+'[11]City Gas'!C90+[11]SCVNG!C90+[11]Florence!C90+'[11]MG&amp;E'!C90</f>
        <v>1.5473484848484849</v>
      </c>
      <c r="D90" s="317">
        <f>'[11]WI Gas'!D90:E90+[11]WEPCO!D90+[11]WPSC!D90+[11]Alliant!D90+[11]NSP!D90+[11]MWNG!D90+'[11]SWL&amp;P'!D90:E90+'[11]City Gas'!D90:E90+[11]SCVNG!D90+[11]Florence!D90+'[11]MG&amp;E'!D90:E90</f>
        <v>225.55454545454546</v>
      </c>
      <c r="E90" s="323"/>
      <c r="F90" s="317">
        <f>'[11]WI Gas'!F90:G90+[11]WEPCO!F90+[11]WPSC!F90+[11]Alliant!F90+[11]NSP!F90+[11]MWNG!F90+'[11]SWL&amp;P'!F90:G90+'[11]City Gas'!F90:G90+[11]SCVNG!F90+[11]Florence!F90+'[11]MG&amp;E'!F90:G90</f>
        <v>0</v>
      </c>
      <c r="G90" s="323"/>
      <c r="H90" s="317">
        <f>'[11]WI Gas'!H90:I90+[11]WEPCO!H90+[11]WPSC!H90+[11]Alliant!H90+[11]NSP!H90+[11]MWNG!H90+'[11]SWL&amp;P'!H90:I90+'[11]City Gas'!H90:I90+[11]SCVNG!H90+[11]Florence!H90+'[11]MG&amp;E'!H90:I90</f>
        <v>0</v>
      </c>
      <c r="I90" s="323"/>
      <c r="J90" s="317">
        <f>'[11]WI Gas'!J90:K90+[11]WEPCO!J90+[11]WPSC!J90+[11]Alliant!J90+[11]NSP!J90+[11]MWNG!J90+'[11]SWL&amp;P'!J90:K90+'[11]City Gas'!J90:K90+[11]SCVNG!J90+[11]Florence!J90+'[11]MG&amp;E'!J90:K90</f>
        <v>0</v>
      </c>
      <c r="K90" s="323"/>
      <c r="L90" s="33">
        <f t="shared" si="4"/>
        <v>227.10189393939396</v>
      </c>
    </row>
    <row r="91" spans="1:12" x14ac:dyDescent="0.25">
      <c r="A91" s="32" t="s">
        <v>31</v>
      </c>
      <c r="B91" s="31">
        <f>'[11]WI Gas'!B91+[11]WEPCO!B91+[11]WPSC!B91+[11]Alliant!B91+[11]NSP!B91+[11]MWNG!B91+'[11]SWL&amp;P'!B91+'[11]City Gas'!B91+[11]SCVNG!B91+[11]Florence!B91+'[11]MG&amp;E'!B91</f>
        <v>0.31515151515151513</v>
      </c>
      <c r="C91" s="31">
        <f>'[11]WI Gas'!C91+[11]WEPCO!C91+[11]WPSC!C91+[11]Alliant!C91+[11]NSP!C91+[11]MWNG!C91+'[11]SWL&amp;P'!C91+'[11]City Gas'!C91+[11]SCVNG!C91+[11]Florence!C91+'[11]MG&amp;E'!C91</f>
        <v>23870.184691287883</v>
      </c>
      <c r="D91" s="317">
        <f>'[11]WI Gas'!D91:E91+[11]WEPCO!D91+[11]WPSC!D91+[11]Alliant!D91+[11]NSP!D91+[11]MWNG!D91+'[11]SWL&amp;P'!D91:E91+'[11]City Gas'!D91:E91+[11]SCVNG!D91+[11]Florence!D91+'[11]MG&amp;E'!D91:E91</f>
        <v>290.96014015151513</v>
      </c>
      <c r="E91" s="323"/>
      <c r="F91" s="317">
        <f>'[11]WI Gas'!F91:G91+[11]WEPCO!F91+[11]WPSC!F91+[11]Alliant!F91+[11]NSP!F91+[11]MWNG!F91+'[11]SWL&amp;P'!F91:G91+'[11]City Gas'!F91:G91+[11]SCVNG!F91+[11]Florence!F91+'[11]MG&amp;E'!F91:G91</f>
        <v>19.688060606060606</v>
      </c>
      <c r="G91" s="323"/>
      <c r="H91" s="317">
        <f>'[11]WI Gas'!H91:I91+[11]WEPCO!H91+[11]WPSC!H91+[11]Alliant!H91+[11]NSP!H91+[11]MWNG!H91+'[11]SWL&amp;P'!H91:I91+'[11]City Gas'!H91:I91+[11]SCVNG!H91+[11]Florence!H91+'[11]MG&amp;E'!H91:I91</f>
        <v>1.5480113636363637</v>
      </c>
      <c r="I91" s="323"/>
      <c r="J91" s="317">
        <f>'[11]WI Gas'!J91:K91+[11]WEPCO!J91+[11]WPSC!J91+[11]Alliant!J91+[11]NSP!J91+[11]MWNG!J91+'[11]SWL&amp;P'!J91:K91+'[11]City Gas'!J91:K91+[11]SCVNG!J91+[11]Florence!J91+'[11]MG&amp;E'!J91:K91</f>
        <v>1.8017045454545452E-2</v>
      </c>
      <c r="K91" s="323"/>
      <c r="L91" s="33">
        <f t="shared" si="4"/>
        <v>24182.714071969702</v>
      </c>
    </row>
    <row r="92" spans="1:12" x14ac:dyDescent="0.25">
      <c r="A92" s="32" t="s">
        <v>32</v>
      </c>
      <c r="B92" s="31">
        <f>'[11]WI Gas'!B92+[11]WEPCO!B92+[11]WPSC!B92+[11]Alliant!B92+[11]NSP!B92+[11]MWNG!B92+'[11]SWL&amp;P'!B92+'[11]City Gas'!B92+[11]SCVNG!B92+[11]Florence!B92+'[11]MG&amp;E'!B92</f>
        <v>0</v>
      </c>
      <c r="C92" s="31">
        <f>'[11]WI Gas'!C92+[11]WEPCO!C92+[11]WPSC!C92+[11]Alliant!C92+[11]NSP!C92+[11]MWNG!C92+'[11]SWL&amp;P'!C92+'[11]City Gas'!C92+[11]SCVNG!C92+[11]Florence!C92+'[11]MG&amp;E'!C92</f>
        <v>0</v>
      </c>
      <c r="D92" s="317">
        <f>'[11]WI Gas'!D92:E92+[11]WEPCO!D92+[11]WPSC!D92+[11]Alliant!D92+[11]NSP!D92+[11]MWNG!D92+'[11]SWL&amp;P'!D92:E92+'[11]City Gas'!D92:E92+[11]SCVNG!D92+[11]Florence!D92+'[11]MG&amp;E'!D92:E92</f>
        <v>0</v>
      </c>
      <c r="E92" s="323"/>
      <c r="F92" s="317">
        <f>'[11]WI Gas'!F92:G92+[11]WEPCO!F92+[11]WPSC!F92+[11]Alliant!F92+[11]NSP!F92+[11]MWNG!F92+'[11]SWL&amp;P'!F92:G92+'[11]City Gas'!F92:G92+[11]SCVNG!F92+[11]Florence!F92+'[11]MG&amp;E'!F92:G92</f>
        <v>0</v>
      </c>
      <c r="G92" s="323"/>
      <c r="H92" s="317">
        <f>'[11]WI Gas'!H92:I92+[11]WEPCO!H92+[11]WPSC!H92+[11]Alliant!H92+[11]NSP!H92+[11]MWNG!H92+'[11]SWL&amp;P'!H92:I92+'[11]City Gas'!H92:I92+[11]SCVNG!H92+[11]Florence!H92+'[11]MG&amp;E'!H92:I92</f>
        <v>0</v>
      </c>
      <c r="I92" s="323"/>
      <c r="J92" s="317">
        <f>'[11]WI Gas'!J92:K92+[11]WEPCO!J92+[11]WPSC!J92+[11]Alliant!J92+[11]NSP!J92+[11]MWNG!J92+'[11]SWL&amp;P'!J92:K92+'[11]City Gas'!J92:K92+[11]SCVNG!J92+[11]Florence!J92+'[11]MG&amp;E'!J92:K92</f>
        <v>0</v>
      </c>
      <c r="K92" s="323"/>
      <c r="L92" s="33">
        <f t="shared" si="4"/>
        <v>0</v>
      </c>
    </row>
    <row r="93" spans="1:12" x14ac:dyDescent="0.25">
      <c r="A93" s="32" t="s">
        <v>10</v>
      </c>
      <c r="B93" s="31">
        <f>'[11]WI Gas'!B93+[11]WEPCO!B93+[11]WPSC!B93+[11]Alliant!B93+[11]NSP!B93+[11]MWNG!B93+'[11]SWL&amp;P'!B93+'[11]City Gas'!B93+[11]SCVNG!B93+[11]Florence!B93+'[11]MG&amp;E'!B93</f>
        <v>0</v>
      </c>
      <c r="C93" s="31">
        <f>'[11]WI Gas'!C93+[11]WEPCO!C93+[11]WPSC!C93+[11]Alliant!C93+[11]NSP!C93+[11]MWNG!C93+'[11]SWL&amp;P'!C93+'[11]City Gas'!C93+[11]SCVNG!C93+[11]Florence!C93+'[11]MG&amp;E'!C93</f>
        <v>0</v>
      </c>
      <c r="D93" s="317">
        <f>'[11]WI Gas'!D93:E93+[11]WEPCO!D93+[11]WPSC!D93+[11]Alliant!D93+[11]NSP!D93+[11]MWNG!D93+'[11]SWL&amp;P'!D93:E93+'[11]City Gas'!D93:E93+[11]SCVNG!D93+[11]Florence!D93+'[11]MG&amp;E'!D93:E93</f>
        <v>0</v>
      </c>
      <c r="E93" s="323"/>
      <c r="F93" s="317">
        <f>'[11]WI Gas'!F93:G93+[11]WEPCO!F93+[11]WPSC!F93+[11]Alliant!F93+[11]NSP!F93+[11]MWNG!F93+'[11]SWL&amp;P'!F93:G93+'[11]City Gas'!F93:G93+[11]SCVNG!F93+[11]Florence!F93+'[11]MG&amp;E'!F93:G93</f>
        <v>0</v>
      </c>
      <c r="G93" s="323"/>
      <c r="H93" s="317">
        <f>'[11]WI Gas'!H93:I93+[11]WEPCO!H93+[11]WPSC!H93+[11]Alliant!H93+[11]NSP!H93+[11]MWNG!H93+'[11]SWL&amp;P'!H93:I93+'[11]City Gas'!H93:I93+[11]SCVNG!H93+[11]Florence!H93+'[11]MG&amp;E'!H93:I93</f>
        <v>0</v>
      </c>
      <c r="I93" s="323"/>
      <c r="J93" s="317">
        <f>'[11]WI Gas'!J93:K93+[11]WEPCO!J93+[11]WPSC!J93+[11]Alliant!J93+[11]NSP!J93+[11]MWNG!J93+'[11]SWL&amp;P'!J93:K93+'[11]City Gas'!J93:K93+[11]SCVNG!J93+[11]Florence!J93+'[11]MG&amp;E'!J93:K93</f>
        <v>0</v>
      </c>
      <c r="K93" s="323"/>
      <c r="L93" s="33">
        <f t="shared" si="4"/>
        <v>0</v>
      </c>
    </row>
    <row r="94" spans="1:12" x14ac:dyDescent="0.25">
      <c r="A94" s="32" t="s">
        <v>10</v>
      </c>
      <c r="B94" s="31">
        <f>'[11]WI Gas'!B94+[11]WEPCO!B94+[11]WPSC!B94+[11]Alliant!B94+[11]NSP!B94+[11]MWNG!B94+'[11]SWL&amp;P'!B94+'[11]City Gas'!B94+[11]SCVNG!B94+[11]Florence!B94+'[11]MG&amp;E'!B94</f>
        <v>6.7166666666666668</v>
      </c>
      <c r="C94" s="31">
        <f>'[11]WI Gas'!C94+[11]WEPCO!C94+[11]WPSC!C94+[11]Alliant!C94+[11]NSP!C94+[11]MWNG!C94+'[11]SWL&amp;P'!C94+'[11]City Gas'!C94+[11]SCVNG!C94+[11]Florence!C94+'[11]MG&amp;E'!C94</f>
        <v>473.31818181818181</v>
      </c>
      <c r="D94" s="317">
        <f>'[11]WI Gas'!D94:E94+[11]WEPCO!D94+[11]WPSC!D94+[11]Alliant!D94+[11]NSP!D94+[11]MWNG!D94+'[11]SWL&amp;P'!D94:E94+'[11]City Gas'!D94:E94+[11]SCVNG!D94+[11]Florence!D94+'[11]MG&amp;E'!D94:E94</f>
        <v>4.7666666666666666</v>
      </c>
      <c r="E94" s="323"/>
      <c r="F94" s="317">
        <f>'[11]WI Gas'!F94:G94+[11]WEPCO!F94+[11]WPSC!F94+[11]Alliant!F94+[11]NSP!F94+[11]MWNG!F94+'[11]SWL&amp;P'!F94:G94+'[11]City Gas'!F94:G94+[11]SCVNG!F94+[11]Florence!F94+'[11]MG&amp;E'!F94:G94</f>
        <v>0.31515151515151513</v>
      </c>
      <c r="G94" s="323"/>
      <c r="H94" s="317">
        <f>'[11]WI Gas'!H94:I94+[11]WEPCO!H94+[11]WPSC!H94+[11]Alliant!H94+[11]NSP!H94+[11]MWNG!H94+'[11]SWL&amp;P'!H94:I94+'[11]City Gas'!H94:I94+[11]SCVNG!H94+[11]Florence!H94+'[11]MG&amp;E'!H94:I94</f>
        <v>5.909090909090909E-2</v>
      </c>
      <c r="I94" s="323"/>
      <c r="J94" s="317">
        <f>'[11]WI Gas'!J94:K94+[11]WEPCO!J94+[11]WPSC!J94+[11]Alliant!J94+[11]NSP!J94+[11]MWNG!J94+'[11]SWL&amp;P'!J94:K94+'[11]City Gas'!J94:K94+[11]SCVNG!J94+[11]Florence!J94+'[11]MG&amp;E'!J94:K94</f>
        <v>0</v>
      </c>
      <c r="K94" s="323"/>
      <c r="L94" s="33">
        <f t="shared" si="4"/>
        <v>485.17575757575753</v>
      </c>
    </row>
    <row r="95" spans="1:12" x14ac:dyDescent="0.25">
      <c r="A95" s="36" t="s">
        <v>11</v>
      </c>
      <c r="B95" s="33">
        <f>SUM(B86:B94)</f>
        <v>7.0712121212121213</v>
      </c>
      <c r="C95" s="33">
        <f t="shared" ref="C95:J95" si="5">SUM(C86:C94)</f>
        <v>28397.992890151516</v>
      </c>
      <c r="D95" s="319">
        <f t="shared" si="5"/>
        <v>1250.2906268939394</v>
      </c>
      <c r="E95" s="319">
        <f t="shared" si="5"/>
        <v>0</v>
      </c>
      <c r="F95" s="319">
        <f t="shared" si="5"/>
        <v>42.426749999999998</v>
      </c>
      <c r="G95" s="319">
        <f t="shared" si="5"/>
        <v>0</v>
      </c>
      <c r="H95" s="319">
        <f t="shared" si="5"/>
        <v>5.6683314393939401</v>
      </c>
      <c r="I95" s="319">
        <f t="shared" si="5"/>
        <v>0</v>
      </c>
      <c r="J95" s="320">
        <f t="shared" si="5"/>
        <v>0.19020075757575755</v>
      </c>
      <c r="K95" s="321"/>
      <c r="L95" s="33">
        <f t="shared" ref="L95" si="6">SUM(L86:L94)</f>
        <v>29703.640011363641</v>
      </c>
    </row>
    <row r="96" spans="1:12" x14ac:dyDescent="0.25">
      <c r="A96" s="37"/>
      <c r="B96" s="37"/>
      <c r="C96" s="37"/>
      <c r="D96" s="37"/>
      <c r="E96" s="37"/>
      <c r="F96" s="37"/>
      <c r="G96" s="37"/>
      <c r="H96" s="37"/>
      <c r="I96" s="37"/>
      <c r="J96" s="37"/>
      <c r="K96" s="37"/>
      <c r="L96" s="38"/>
    </row>
    <row r="97" spans="1:12" x14ac:dyDescent="0.25">
      <c r="A97" s="313" t="s">
        <v>79</v>
      </c>
      <c r="B97" s="314"/>
      <c r="C97" s="314"/>
      <c r="D97" s="314"/>
      <c r="E97" s="314"/>
      <c r="F97" s="314"/>
      <c r="G97" s="314"/>
      <c r="H97" s="314"/>
      <c r="I97" s="314"/>
      <c r="J97" s="314"/>
      <c r="K97" s="314"/>
      <c r="L97" s="315"/>
    </row>
    <row r="98" spans="1:12" x14ac:dyDescent="0.25">
      <c r="A98" s="30"/>
      <c r="B98" s="39" t="s">
        <v>22</v>
      </c>
      <c r="C98" s="39" t="s">
        <v>39</v>
      </c>
      <c r="D98" s="39" t="s">
        <v>40</v>
      </c>
      <c r="E98" s="39" t="s">
        <v>41</v>
      </c>
      <c r="F98" s="39" t="s">
        <v>42</v>
      </c>
      <c r="G98" s="39" t="s">
        <v>43</v>
      </c>
      <c r="H98" s="39" t="s">
        <v>44</v>
      </c>
      <c r="I98" s="39" t="s">
        <v>45</v>
      </c>
      <c r="J98" s="39" t="s">
        <v>46</v>
      </c>
      <c r="K98" s="39" t="s">
        <v>47</v>
      </c>
      <c r="L98" s="40" t="s">
        <v>11</v>
      </c>
    </row>
    <row r="99" spans="1:12" x14ac:dyDescent="0.25">
      <c r="A99" s="32" t="s">
        <v>74</v>
      </c>
      <c r="B99" s="31">
        <f>'[11]WI Gas'!B99+[11]WEPCO!B99+[11]WPSC!B99+[11]Alliant!B99+[11]NSP!B99+[11]MWNG!B99+'[11]SWL&amp;P'!B99+'[11]City Gas'!B99+[11]SCVNG!B99+[11]Florence!B99+'[11]MG&amp;E'!B99</f>
        <v>281.67092803030306</v>
      </c>
      <c r="C99" s="31">
        <f>'[11]WI Gas'!C99+[11]WEPCO!C99+[11]WPSC!C99+[11]Alliant!C99+[11]NSP!C99+[11]MWNG!C99+'[11]SWL&amp;P'!C99+'[11]City Gas'!C99+[11]SCVNG!C99+[11]Florence!C99+'[11]MG&amp;E'!C99</f>
        <v>43.33563446969697</v>
      </c>
      <c r="D99" s="31">
        <f>'[11]WI Gas'!D99+[11]WEPCO!D99+[11]WPSC!D99+[11]Alliant!D99+[11]NSP!D99+[11]MWNG!D99+'[11]SWL&amp;P'!D99+'[11]City Gas'!D99+[11]SCVNG!D99+[11]Florence!D99+'[11]MG&amp;E'!D99</f>
        <v>27.341306818181817</v>
      </c>
      <c r="E99" s="31">
        <f>'[11]WI Gas'!E99+[11]WEPCO!E99+[11]WPSC!E99+[11]Alliant!E99+[11]NSP!E99+[11]MWNG!E99+'[11]SWL&amp;P'!E99+'[11]City Gas'!E99+[11]SCVNG!E99+[11]Florence!E99+'[11]MG&amp;E'!E99</f>
        <v>762.04931439393931</v>
      </c>
      <c r="F99" s="31">
        <f>'[11]WI Gas'!F99+[11]WEPCO!F99+[11]WPSC!F99+[11]Alliant!F99+[11]NSP!F99+[11]MWNG!F99+'[11]SWL&amp;P'!F99+'[11]City Gas'!F99+[11]SCVNG!F99+[11]Florence!F99+'[11]MG&amp;E'!F99</f>
        <v>3534.1214261363634</v>
      </c>
      <c r="G99" s="31">
        <f>'[11]WI Gas'!G99+[11]WEPCO!G99+[11]WPSC!G99+[11]Alliant!G99+[11]NSP!G99+[11]MWNG!G99+'[11]SWL&amp;P'!G99+'[11]City Gas'!G99+[11]SCVNG!G99+[11]Florence!G99+'[11]MG&amp;E'!G99</f>
        <v>5312.2373674242426</v>
      </c>
      <c r="H99" s="31">
        <f>'[11]WI Gas'!H99+[11]WEPCO!H99+[11]WPSC!H99+[11]Alliant!H99+[11]NSP!H99+[11]MWNG!H99+'[11]SWL&amp;P'!H99+'[11]City Gas'!H99+[11]SCVNG!H99+[11]Florence!H99+'[11]MG&amp;E'!H99</f>
        <v>4720.2206893939401</v>
      </c>
      <c r="I99" s="31">
        <f>'[11]WI Gas'!I99+[11]WEPCO!I99+[11]WPSC!I99+[11]Alliant!I99+[11]NSP!I99+[11]MWNG!I99+'[11]SWL&amp;P'!I99+'[11]City Gas'!I99+[11]SCVNG!I99+[11]Florence!I99+'[11]MG&amp;E'!I99</f>
        <v>6656.9389299242421</v>
      </c>
      <c r="J99" s="31">
        <f>'[11]WI Gas'!J99+[11]WEPCO!J99+[11]WPSC!J99+[11]Alliant!J99+[11]NSP!J99+[11]MWNG!J99+'[11]SWL&amp;P'!J99+'[11]City Gas'!J99+[11]SCVNG!J99+[11]Florence!J99+'[11]MG&amp;E'!J99</f>
        <v>5117.4609090909089</v>
      </c>
      <c r="K99" s="31">
        <f>'[11]WI Gas'!K99+[11]WEPCO!K99+[11]WPSC!K99+[11]Alliant!K99+[11]NSP!K99+[11]MWNG!K99+'[11]SWL&amp;P'!K99+'[11]City Gas'!K99+[11]SCVNG!K99+[11]Florence!K99+'[11]MG&amp;E'!K99</f>
        <v>3248.2364223484851</v>
      </c>
      <c r="L99" s="33">
        <f>SUM(B99:K99)</f>
        <v>29703.612928030299</v>
      </c>
    </row>
    <row r="100" spans="1:12" x14ac:dyDescent="0.25">
      <c r="A100" s="41"/>
      <c r="B100" s="42"/>
      <c r="C100" s="42"/>
      <c r="D100" s="42"/>
      <c r="E100" s="42"/>
      <c r="F100" s="42"/>
      <c r="G100" s="42"/>
      <c r="H100" s="42"/>
      <c r="I100" s="42"/>
      <c r="J100" s="42"/>
      <c r="K100" s="42"/>
      <c r="L100" s="43"/>
    </row>
    <row r="101" spans="1:12" x14ac:dyDescent="0.25">
      <c r="A101" s="316" t="s">
        <v>80</v>
      </c>
      <c r="B101" s="316"/>
      <c r="C101" s="316"/>
      <c r="D101" s="316"/>
      <c r="E101" s="316"/>
      <c r="F101" s="316"/>
      <c r="G101" s="316"/>
      <c r="H101" s="316"/>
      <c r="I101" s="316"/>
      <c r="J101" s="316"/>
      <c r="K101" s="316"/>
      <c r="L101" s="316"/>
    </row>
    <row r="102" spans="1:12" x14ac:dyDescent="0.25">
      <c r="A102" s="313" t="s">
        <v>81</v>
      </c>
      <c r="B102" s="314"/>
      <c r="C102" s="314"/>
      <c r="D102" s="314"/>
      <c r="E102" s="314"/>
      <c r="F102" s="314"/>
      <c r="G102" s="314"/>
      <c r="H102" s="314"/>
      <c r="I102" s="314"/>
      <c r="J102" s="314"/>
      <c r="K102" s="314"/>
      <c r="L102" s="315"/>
    </row>
    <row r="103" spans="1:12" ht="15.6" customHeight="1" x14ac:dyDescent="0.25">
      <c r="A103" s="30"/>
      <c r="B103" s="326" t="s">
        <v>5</v>
      </c>
      <c r="C103" s="326"/>
      <c r="D103" s="326"/>
      <c r="E103" s="326"/>
      <c r="F103" s="326" t="s">
        <v>6</v>
      </c>
      <c r="G103" s="326" t="s">
        <v>7</v>
      </c>
      <c r="H103" s="326" t="s">
        <v>8</v>
      </c>
      <c r="I103" s="327" t="s">
        <v>9</v>
      </c>
      <c r="J103" s="328" t="s">
        <v>10</v>
      </c>
      <c r="K103" s="329"/>
      <c r="L103" s="332" t="s">
        <v>11</v>
      </c>
    </row>
    <row r="104" spans="1:12" ht="15.6" customHeight="1" x14ac:dyDescent="0.25">
      <c r="A104" s="30"/>
      <c r="B104" s="322" t="s">
        <v>12</v>
      </c>
      <c r="C104" s="322"/>
      <c r="D104" s="322" t="s">
        <v>13</v>
      </c>
      <c r="E104" s="322"/>
      <c r="F104" s="322"/>
      <c r="G104" s="322"/>
      <c r="H104" s="322"/>
      <c r="I104" s="325"/>
      <c r="J104" s="328"/>
      <c r="K104" s="329"/>
      <c r="L104" s="319"/>
    </row>
    <row r="105" spans="1:12" x14ac:dyDescent="0.25">
      <c r="A105" s="30"/>
      <c r="B105" s="31" t="s">
        <v>14</v>
      </c>
      <c r="C105" s="31" t="s">
        <v>15</v>
      </c>
      <c r="D105" s="31" t="s">
        <v>16</v>
      </c>
      <c r="E105" s="31" t="s">
        <v>17</v>
      </c>
      <c r="F105" s="322"/>
      <c r="G105" s="322"/>
      <c r="H105" s="322"/>
      <c r="I105" s="325"/>
      <c r="J105" s="330"/>
      <c r="K105" s="331"/>
      <c r="L105" s="319"/>
    </row>
    <row r="106" spans="1:12" x14ac:dyDescent="0.25">
      <c r="A106" s="32" t="s">
        <v>82</v>
      </c>
      <c r="B106" s="31">
        <f>B12+B82</f>
        <v>3.9393939393939391E-2</v>
      </c>
      <c r="C106" s="31">
        <f t="shared" ref="C106:I106" si="7">C12+C82</f>
        <v>0</v>
      </c>
      <c r="D106" s="31">
        <f t="shared" si="7"/>
        <v>0</v>
      </c>
      <c r="E106" s="31">
        <f t="shared" si="7"/>
        <v>17256.267553030302</v>
      </c>
      <c r="F106" s="31">
        <f>F12+F82</f>
        <v>0</v>
      </c>
      <c r="G106" s="31">
        <f t="shared" si="7"/>
        <v>214.89034090909092</v>
      </c>
      <c r="H106" s="31">
        <f t="shared" si="7"/>
        <v>0</v>
      </c>
      <c r="I106" s="31">
        <f t="shared" si="7"/>
        <v>50665.820882575747</v>
      </c>
      <c r="J106" s="317">
        <f>J82+J12</f>
        <v>549.17575757575764</v>
      </c>
      <c r="K106" s="323"/>
      <c r="L106" s="33">
        <f>SUM(B106:J106)</f>
        <v>68686.19392803029</v>
      </c>
    </row>
    <row r="107" spans="1:12" x14ac:dyDescent="0.25">
      <c r="A107" s="34"/>
      <c r="B107" s="27"/>
      <c r="C107" s="27"/>
      <c r="D107" s="27"/>
      <c r="E107" s="27"/>
      <c r="F107" s="27"/>
      <c r="G107" s="27"/>
      <c r="H107" s="27"/>
      <c r="I107" s="27"/>
      <c r="J107" s="27"/>
      <c r="K107" s="27"/>
      <c r="L107" s="28"/>
    </row>
    <row r="108" spans="1:12" x14ac:dyDescent="0.25">
      <c r="A108" s="324" t="s">
        <v>83</v>
      </c>
      <c r="B108" s="324"/>
      <c r="C108" s="324"/>
      <c r="D108" s="324"/>
      <c r="E108" s="324"/>
      <c r="F108" s="324"/>
      <c r="G108" s="324"/>
      <c r="H108" s="324"/>
      <c r="I108" s="324"/>
      <c r="J108" s="324"/>
      <c r="K108" s="324"/>
      <c r="L108" s="324"/>
    </row>
    <row r="109" spans="1:12" x14ac:dyDescent="0.25">
      <c r="A109" s="35" t="s">
        <v>21</v>
      </c>
      <c r="B109" s="31" t="s">
        <v>22</v>
      </c>
      <c r="C109" s="31" t="s">
        <v>23</v>
      </c>
      <c r="D109" s="325" t="s">
        <v>24</v>
      </c>
      <c r="E109" s="325"/>
      <c r="F109" s="325" t="s">
        <v>25</v>
      </c>
      <c r="G109" s="325"/>
      <c r="H109" s="325" t="s">
        <v>26</v>
      </c>
      <c r="I109" s="325"/>
      <c r="J109" s="317" t="s">
        <v>27</v>
      </c>
      <c r="K109" s="323"/>
      <c r="L109" s="33" t="s">
        <v>11</v>
      </c>
    </row>
    <row r="110" spans="1:12" x14ac:dyDescent="0.25">
      <c r="A110" s="32" t="s">
        <v>5</v>
      </c>
      <c r="B110" s="31">
        <f t="shared" ref="B110:B118" si="8">B17+B86</f>
        <v>5.1393939393939387</v>
      </c>
      <c r="C110" s="31">
        <f t="shared" ref="C110:C118" si="9">C17+D86+C86</f>
        <v>9836.993602272727</v>
      </c>
      <c r="D110" s="317">
        <f t="shared" ref="D110:D118" si="10">D17+F86</f>
        <v>3927.1865378787875</v>
      </c>
      <c r="E110" s="318"/>
      <c r="F110" s="317">
        <f t="shared" ref="F110:F118" si="11">F17+H86</f>
        <v>2771.0652291666665</v>
      </c>
      <c r="G110" s="318"/>
      <c r="H110" s="317">
        <f t="shared" ref="H110:H118" si="12">H17+J86</f>
        <v>520.5221837121212</v>
      </c>
      <c r="I110" s="318"/>
      <c r="J110" s="317">
        <f t="shared" ref="J110:J118" si="13">J17</f>
        <v>195.31</v>
      </c>
      <c r="K110" s="318"/>
      <c r="L110" s="33">
        <f>SUM(B110:K110)</f>
        <v>17256.2169469697</v>
      </c>
    </row>
    <row r="111" spans="1:12" x14ac:dyDescent="0.25">
      <c r="A111" s="32" t="s">
        <v>28</v>
      </c>
      <c r="B111" s="31">
        <f t="shared" si="8"/>
        <v>0</v>
      </c>
      <c r="C111" s="31">
        <f t="shared" si="9"/>
        <v>0</v>
      </c>
      <c r="D111" s="317">
        <f t="shared" si="10"/>
        <v>0</v>
      </c>
      <c r="E111" s="318"/>
      <c r="F111" s="317">
        <f t="shared" si="11"/>
        <v>0</v>
      </c>
      <c r="G111" s="318"/>
      <c r="H111" s="317">
        <f t="shared" si="12"/>
        <v>0</v>
      </c>
      <c r="I111" s="318"/>
      <c r="J111" s="317">
        <f t="shared" si="13"/>
        <v>0</v>
      </c>
      <c r="K111" s="318"/>
      <c r="L111" s="33">
        <f t="shared" ref="L111:L118" si="14">SUM(B111:K111)</f>
        <v>0</v>
      </c>
    </row>
    <row r="112" spans="1:12" x14ac:dyDescent="0.25">
      <c r="A112" s="32" t="s">
        <v>7</v>
      </c>
      <c r="B112" s="31">
        <f t="shared" si="8"/>
        <v>0</v>
      </c>
      <c r="C112" s="31">
        <f t="shared" si="9"/>
        <v>214.8903409090909</v>
      </c>
      <c r="D112" s="317">
        <f t="shared" si="10"/>
        <v>0</v>
      </c>
      <c r="E112" s="318"/>
      <c r="F112" s="317">
        <f t="shared" si="11"/>
        <v>0</v>
      </c>
      <c r="G112" s="318"/>
      <c r="H112" s="317">
        <f t="shared" si="12"/>
        <v>0</v>
      </c>
      <c r="I112" s="318"/>
      <c r="J112" s="317">
        <f t="shared" si="13"/>
        <v>0</v>
      </c>
      <c r="K112" s="318"/>
      <c r="L112" s="33">
        <f t="shared" si="14"/>
        <v>214.8903409090909</v>
      </c>
    </row>
    <row r="113" spans="1:12" x14ac:dyDescent="0.25">
      <c r="A113" s="32" t="s">
        <v>29</v>
      </c>
      <c r="B113" s="31">
        <f t="shared" si="8"/>
        <v>0</v>
      </c>
      <c r="C113" s="31">
        <f t="shared" si="9"/>
        <v>0</v>
      </c>
      <c r="D113" s="317">
        <f t="shared" si="10"/>
        <v>0</v>
      </c>
      <c r="E113" s="318"/>
      <c r="F113" s="317">
        <f t="shared" si="11"/>
        <v>0</v>
      </c>
      <c r="G113" s="318"/>
      <c r="H113" s="317">
        <f t="shared" si="12"/>
        <v>0</v>
      </c>
      <c r="I113" s="318"/>
      <c r="J113" s="317">
        <f t="shared" si="13"/>
        <v>0</v>
      </c>
      <c r="K113" s="318"/>
      <c r="L113" s="33">
        <f t="shared" si="14"/>
        <v>0</v>
      </c>
    </row>
    <row r="114" spans="1:12" x14ac:dyDescent="0.25">
      <c r="A114" s="32" t="s">
        <v>30</v>
      </c>
      <c r="B114" s="31">
        <f t="shared" si="8"/>
        <v>0</v>
      </c>
      <c r="C114" s="31">
        <f t="shared" si="9"/>
        <v>228.10189393939396</v>
      </c>
      <c r="D114" s="317">
        <f t="shared" si="10"/>
        <v>0</v>
      </c>
      <c r="E114" s="318"/>
      <c r="F114" s="317">
        <f t="shared" si="11"/>
        <v>0</v>
      </c>
      <c r="G114" s="318"/>
      <c r="H114" s="317">
        <f t="shared" si="12"/>
        <v>0</v>
      </c>
      <c r="I114" s="318"/>
      <c r="J114" s="317">
        <f t="shared" si="13"/>
        <v>0</v>
      </c>
      <c r="K114" s="318"/>
      <c r="L114" s="33">
        <f t="shared" si="14"/>
        <v>228.10189393939396</v>
      </c>
    </row>
    <row r="115" spans="1:12" x14ac:dyDescent="0.25">
      <c r="A115" s="32" t="s">
        <v>31</v>
      </c>
      <c r="B115" s="31">
        <f t="shared" si="8"/>
        <v>1.1151515151515152</v>
      </c>
      <c r="C115" s="31">
        <f t="shared" si="9"/>
        <v>42649.333831439399</v>
      </c>
      <c r="D115" s="317">
        <f t="shared" si="10"/>
        <v>6495.1810606060599</v>
      </c>
      <c r="E115" s="318"/>
      <c r="F115" s="317">
        <f t="shared" si="11"/>
        <v>1283.9980113636361</v>
      </c>
      <c r="G115" s="318"/>
      <c r="H115" s="317">
        <f t="shared" si="12"/>
        <v>8.1180170454545451</v>
      </c>
      <c r="I115" s="318"/>
      <c r="J115" s="317">
        <f t="shared" si="13"/>
        <v>0</v>
      </c>
      <c r="K115" s="318"/>
      <c r="L115" s="33">
        <f t="shared" si="14"/>
        <v>50437.746071969697</v>
      </c>
    </row>
    <row r="116" spans="1:12" x14ac:dyDescent="0.25">
      <c r="A116" s="32" t="s">
        <v>32</v>
      </c>
      <c r="B116" s="31">
        <f t="shared" si="8"/>
        <v>0</v>
      </c>
      <c r="C116" s="31">
        <f t="shared" si="9"/>
        <v>0</v>
      </c>
      <c r="D116" s="317">
        <f t="shared" si="10"/>
        <v>0</v>
      </c>
      <c r="E116" s="318"/>
      <c r="F116" s="317">
        <f t="shared" si="11"/>
        <v>0</v>
      </c>
      <c r="G116" s="318"/>
      <c r="H116" s="317">
        <f t="shared" si="12"/>
        <v>0</v>
      </c>
      <c r="I116" s="318"/>
      <c r="J116" s="317">
        <f t="shared" si="13"/>
        <v>0</v>
      </c>
      <c r="K116" s="318"/>
      <c r="L116" s="33">
        <f t="shared" si="14"/>
        <v>0</v>
      </c>
    </row>
    <row r="117" spans="1:12" x14ac:dyDescent="0.25">
      <c r="A117" s="32" t="s">
        <v>10</v>
      </c>
      <c r="B117" s="31">
        <f t="shared" si="8"/>
        <v>0</v>
      </c>
      <c r="C117" s="31">
        <f t="shared" si="9"/>
        <v>0</v>
      </c>
      <c r="D117" s="317">
        <f t="shared" si="10"/>
        <v>0</v>
      </c>
      <c r="E117" s="318"/>
      <c r="F117" s="317">
        <f t="shared" si="11"/>
        <v>0</v>
      </c>
      <c r="G117" s="318"/>
      <c r="H117" s="317">
        <f t="shared" si="12"/>
        <v>0</v>
      </c>
      <c r="I117" s="318"/>
      <c r="J117" s="317">
        <f t="shared" si="13"/>
        <v>0</v>
      </c>
      <c r="K117" s="318"/>
      <c r="L117" s="33">
        <f t="shared" si="14"/>
        <v>0</v>
      </c>
    </row>
    <row r="118" spans="1:12" x14ac:dyDescent="0.25">
      <c r="A118" s="32" t="s">
        <v>10</v>
      </c>
      <c r="B118" s="31">
        <f t="shared" si="8"/>
        <v>49.31666666666667</v>
      </c>
      <c r="C118" s="31">
        <f t="shared" si="9"/>
        <v>492.88484848484848</v>
      </c>
      <c r="D118" s="317">
        <f t="shared" si="10"/>
        <v>6.6151515151515152</v>
      </c>
      <c r="E118" s="318"/>
      <c r="F118" s="317">
        <f t="shared" si="11"/>
        <v>0.35909090909090907</v>
      </c>
      <c r="G118" s="318"/>
      <c r="H118" s="317">
        <f t="shared" si="12"/>
        <v>0</v>
      </c>
      <c r="I118" s="318"/>
      <c r="J118" s="317">
        <f t="shared" si="13"/>
        <v>0</v>
      </c>
      <c r="K118" s="318"/>
      <c r="L118" s="33">
        <f t="shared" si="14"/>
        <v>549.17575757575764</v>
      </c>
    </row>
    <row r="119" spans="1:12" x14ac:dyDescent="0.25">
      <c r="A119" s="36" t="s">
        <v>11</v>
      </c>
      <c r="B119" s="33">
        <f>SUM(B110:B118)</f>
        <v>55.571212121212127</v>
      </c>
      <c r="C119" s="33">
        <f t="shared" ref="C119:J119" si="15">SUM(C110:C118)</f>
        <v>53422.204517045458</v>
      </c>
      <c r="D119" s="319">
        <f>SUM(D110:D118)</f>
        <v>10428.982749999999</v>
      </c>
      <c r="E119" s="319">
        <f t="shared" si="15"/>
        <v>0</v>
      </c>
      <c r="F119" s="319">
        <f t="shared" si="15"/>
        <v>4055.4223314393935</v>
      </c>
      <c r="G119" s="319">
        <f t="shared" si="15"/>
        <v>0</v>
      </c>
      <c r="H119" s="319">
        <f t="shared" si="15"/>
        <v>528.64020075757571</v>
      </c>
      <c r="I119" s="319">
        <f t="shared" si="15"/>
        <v>0</v>
      </c>
      <c r="J119" s="320">
        <f t="shared" si="15"/>
        <v>195.31</v>
      </c>
      <c r="K119" s="321"/>
      <c r="L119" s="33">
        <f t="shared" ref="L119" si="16">SUM(L110:L118)</f>
        <v>68686.131011363643</v>
      </c>
    </row>
    <row r="120" spans="1:12" x14ac:dyDescent="0.25">
      <c r="A120" s="37"/>
      <c r="B120" s="37"/>
      <c r="C120" s="37"/>
      <c r="D120" s="37"/>
      <c r="E120" s="37"/>
      <c r="F120" s="37"/>
      <c r="G120" s="37"/>
      <c r="H120" s="37"/>
      <c r="I120" s="37"/>
      <c r="J120" s="37"/>
      <c r="K120" s="37"/>
      <c r="L120" s="38"/>
    </row>
    <row r="121" spans="1:12" x14ac:dyDescent="0.25">
      <c r="A121" s="313" t="s">
        <v>84</v>
      </c>
      <c r="B121" s="314"/>
      <c r="C121" s="314"/>
      <c r="D121" s="314"/>
      <c r="E121" s="314"/>
      <c r="F121" s="314"/>
      <c r="G121" s="314"/>
      <c r="H121" s="314"/>
      <c r="I121" s="314"/>
      <c r="J121" s="314"/>
      <c r="K121" s="314"/>
      <c r="L121" s="315"/>
    </row>
    <row r="122" spans="1:12" x14ac:dyDescent="0.25">
      <c r="A122" s="30"/>
      <c r="B122" s="39" t="s">
        <v>22</v>
      </c>
      <c r="C122" s="39" t="s">
        <v>39</v>
      </c>
      <c r="D122" s="39" t="s">
        <v>40</v>
      </c>
      <c r="E122" s="39" t="s">
        <v>41</v>
      </c>
      <c r="F122" s="39" t="s">
        <v>42</v>
      </c>
      <c r="G122" s="39" t="s">
        <v>43</v>
      </c>
      <c r="H122" s="39" t="s">
        <v>44</v>
      </c>
      <c r="I122" s="39" t="s">
        <v>45</v>
      </c>
      <c r="J122" s="39" t="s">
        <v>46</v>
      </c>
      <c r="K122" s="39" t="s">
        <v>47</v>
      </c>
      <c r="L122" s="40" t="s">
        <v>11</v>
      </c>
    </row>
    <row r="123" spans="1:12" x14ac:dyDescent="0.25">
      <c r="A123" s="32" t="s">
        <v>74</v>
      </c>
      <c r="B123" s="31">
        <f t="shared" ref="B123:K123" si="17">B43+B99</f>
        <v>1101.380928030303</v>
      </c>
      <c r="C123" s="31">
        <f t="shared" si="17"/>
        <v>47.205634469696967</v>
      </c>
      <c r="D123" s="31">
        <f t="shared" si="17"/>
        <v>54.631306818181812</v>
      </c>
      <c r="E123" s="31">
        <f t="shared" si="17"/>
        <v>2148.6393143939395</v>
      </c>
      <c r="F123" s="31">
        <f t="shared" si="17"/>
        <v>10845.966426136363</v>
      </c>
      <c r="G123" s="31">
        <f t="shared" si="17"/>
        <v>10257.017367424243</v>
      </c>
      <c r="H123" s="31">
        <f t="shared" si="17"/>
        <v>8715.6226893939402</v>
      </c>
      <c r="I123" s="31">
        <f t="shared" si="17"/>
        <v>17415.096929924242</v>
      </c>
      <c r="J123" s="31">
        <f t="shared" si="17"/>
        <v>11586.69090909091</v>
      </c>
      <c r="K123" s="31">
        <f t="shared" si="17"/>
        <v>6514.4124223484851</v>
      </c>
      <c r="L123" s="33">
        <f>SUM(B123:K123)</f>
        <v>68686.663928030306</v>
      </c>
    </row>
    <row r="124" spans="1:12" x14ac:dyDescent="0.25">
      <c r="A124" s="41"/>
      <c r="B124" s="42"/>
      <c r="C124" s="42"/>
      <c r="D124" s="42"/>
      <c r="E124" s="42"/>
      <c r="F124" s="42"/>
      <c r="G124" s="42"/>
      <c r="H124" s="42"/>
      <c r="I124" s="42"/>
      <c r="J124" s="42"/>
      <c r="K124" s="42"/>
      <c r="L124" s="43"/>
    </row>
    <row r="125" spans="1:12" x14ac:dyDescent="0.25">
      <c r="A125" s="316" t="s">
        <v>85</v>
      </c>
      <c r="B125" s="316"/>
      <c r="C125" s="316"/>
      <c r="D125" s="316"/>
      <c r="E125" s="316"/>
      <c r="F125" s="316"/>
      <c r="G125" s="316"/>
      <c r="H125" s="316"/>
      <c r="I125" s="316"/>
      <c r="J125" s="316"/>
      <c r="K125" s="316"/>
      <c r="L125" s="316"/>
    </row>
    <row r="126" spans="1:12" x14ac:dyDescent="0.25">
      <c r="A126" s="313" t="s">
        <v>86</v>
      </c>
      <c r="B126" s="314"/>
      <c r="C126" s="314"/>
      <c r="D126" s="314"/>
      <c r="E126" s="314"/>
      <c r="F126" s="314"/>
      <c r="G126" s="314"/>
      <c r="H126" s="314"/>
      <c r="I126" s="314"/>
      <c r="J126" s="314"/>
      <c r="K126" s="314"/>
      <c r="L126" s="315"/>
    </row>
    <row r="127" spans="1:12" x14ac:dyDescent="0.25">
      <c r="A127" s="44" t="s">
        <v>87</v>
      </c>
      <c r="B127" s="44"/>
      <c r="C127" s="37"/>
      <c r="D127" s="37"/>
      <c r="E127" s="37"/>
      <c r="F127" s="37"/>
      <c r="G127" s="37"/>
      <c r="H127" s="37"/>
      <c r="I127" s="37"/>
      <c r="J127" s="37"/>
      <c r="K127" s="37"/>
      <c r="L127" s="38"/>
    </row>
    <row r="128" spans="1:12" x14ac:dyDescent="0.25">
      <c r="A128" s="44" t="s">
        <v>88</v>
      </c>
      <c r="B128" s="45"/>
      <c r="C128" s="37"/>
      <c r="D128" s="37"/>
      <c r="E128" s="37"/>
      <c r="F128" s="37"/>
      <c r="G128" s="37"/>
      <c r="H128" s="37"/>
      <c r="I128" s="37"/>
      <c r="J128" s="37"/>
      <c r="K128" s="37"/>
      <c r="L128" s="38"/>
    </row>
    <row r="129" spans="1:12" x14ac:dyDescent="0.25">
      <c r="A129" s="44" t="s">
        <v>89</v>
      </c>
      <c r="B129" s="45"/>
      <c r="C129" s="37"/>
      <c r="D129" s="37"/>
      <c r="E129" s="37"/>
      <c r="F129" s="37"/>
      <c r="G129" s="37"/>
      <c r="H129" s="37"/>
      <c r="I129" s="37"/>
      <c r="J129" s="37"/>
      <c r="K129" s="37"/>
      <c r="L129" s="38"/>
    </row>
  </sheetData>
  <mergeCells count="299">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9:D59"/>
    <mergeCell ref="E59:L59"/>
    <mergeCell ref="A60:C60"/>
    <mergeCell ref="E60:K62"/>
    <mergeCell ref="L60:L62"/>
    <mergeCell ref="A55:D55"/>
    <mergeCell ref="E55:F55"/>
    <mergeCell ref="G55:H55"/>
    <mergeCell ref="I55:J55"/>
    <mergeCell ref="K55:L55"/>
    <mergeCell ref="A56:D56"/>
    <mergeCell ref="E56:F56"/>
    <mergeCell ref="G56:H56"/>
    <mergeCell ref="I56:J56"/>
    <mergeCell ref="K56:L56"/>
    <mergeCell ref="A71:L71"/>
    <mergeCell ref="A72:L72"/>
    <mergeCell ref="B73:C73"/>
    <mergeCell ref="B74:C74"/>
    <mergeCell ref="B75:C75"/>
    <mergeCell ref="A77:L77"/>
    <mergeCell ref="E63:K65"/>
    <mergeCell ref="L63:L65"/>
    <mergeCell ref="A65:C65"/>
    <mergeCell ref="A67:D67"/>
    <mergeCell ref="E67:L67"/>
    <mergeCell ref="A68:C69"/>
    <mergeCell ref="D68:D69"/>
    <mergeCell ref="E68:K69"/>
    <mergeCell ref="L68:L69"/>
    <mergeCell ref="A78:L78"/>
    <mergeCell ref="B79:E79"/>
    <mergeCell ref="F79:F81"/>
    <mergeCell ref="G79:G81"/>
    <mergeCell ref="H79:H81"/>
    <mergeCell ref="I79:I81"/>
    <mergeCell ref="J79:K81"/>
    <mergeCell ref="L79:L81"/>
    <mergeCell ref="B80:C80"/>
    <mergeCell ref="D80:E80"/>
    <mergeCell ref="D86:E86"/>
    <mergeCell ref="F86:G86"/>
    <mergeCell ref="H86:I86"/>
    <mergeCell ref="J86:K86"/>
    <mergeCell ref="D87:E87"/>
    <mergeCell ref="F87:G87"/>
    <mergeCell ref="H87:I87"/>
    <mergeCell ref="J87:K87"/>
    <mergeCell ref="J82:K82"/>
    <mergeCell ref="A84:L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D94:E94"/>
    <mergeCell ref="F94:G94"/>
    <mergeCell ref="H94:I94"/>
    <mergeCell ref="J94:K94"/>
    <mergeCell ref="D95:E95"/>
    <mergeCell ref="F95:G95"/>
    <mergeCell ref="H95:I95"/>
    <mergeCell ref="J95:K95"/>
    <mergeCell ref="D92:E92"/>
    <mergeCell ref="F92:G92"/>
    <mergeCell ref="H92:I92"/>
    <mergeCell ref="J92:K92"/>
    <mergeCell ref="D93:E93"/>
    <mergeCell ref="F93:G93"/>
    <mergeCell ref="H93:I93"/>
    <mergeCell ref="J93:K93"/>
    <mergeCell ref="B104:C104"/>
    <mergeCell ref="D104:E104"/>
    <mergeCell ref="J106:K106"/>
    <mergeCell ref="A108:L108"/>
    <mergeCell ref="D109:E109"/>
    <mergeCell ref="F109:G109"/>
    <mergeCell ref="H109:I109"/>
    <mergeCell ref="J109:K109"/>
    <mergeCell ref="A97:L97"/>
    <mergeCell ref="A101:L101"/>
    <mergeCell ref="A102:L102"/>
    <mergeCell ref="B103:E103"/>
    <mergeCell ref="F103:F105"/>
    <mergeCell ref="G103:G105"/>
    <mergeCell ref="H103:H105"/>
    <mergeCell ref="I103:I105"/>
    <mergeCell ref="J103:K105"/>
    <mergeCell ref="L103:L105"/>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D116:E116"/>
    <mergeCell ref="F116:G116"/>
    <mergeCell ref="H116:I116"/>
    <mergeCell ref="J116:K116"/>
    <mergeCell ref="D117:E117"/>
    <mergeCell ref="F117:G117"/>
    <mergeCell ref="H117:I117"/>
    <mergeCell ref="J117:K117"/>
    <mergeCell ref="D114:E114"/>
    <mergeCell ref="F114:G114"/>
    <mergeCell ref="H114:I114"/>
    <mergeCell ref="J114:K114"/>
    <mergeCell ref="D115:E115"/>
    <mergeCell ref="F115:G115"/>
    <mergeCell ref="H115:I115"/>
    <mergeCell ref="J115:K115"/>
    <mergeCell ref="A121:L121"/>
    <mergeCell ref="A125:L125"/>
    <mergeCell ref="A126:L126"/>
    <mergeCell ref="D118:E118"/>
    <mergeCell ref="F118:G118"/>
    <mergeCell ref="H118:I118"/>
    <mergeCell ref="J118:K118"/>
    <mergeCell ref="D119:E119"/>
    <mergeCell ref="F119:G119"/>
    <mergeCell ref="H119:I119"/>
    <mergeCell ref="J119:K119"/>
  </mergeCells>
  <pageMargins left="0.25" right="0.25" top="0.75" bottom="0.75" header="0.3" footer="0.3"/>
  <pageSetup scale="76"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25AC6-B92B-4471-A3A5-69114A4620F5}">
  <sheetPr>
    <pageSetUpPr fitToPage="1"/>
  </sheetPr>
  <dimension ref="A1:L125"/>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96</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14</v>
      </c>
      <c r="C11" s="4" t="s">
        <v>15</v>
      </c>
      <c r="D11" s="4" t="s">
        <v>16</v>
      </c>
      <c r="E11" s="4" t="s">
        <v>17</v>
      </c>
      <c r="F11" s="121"/>
      <c r="G11" s="121"/>
      <c r="H11" s="121"/>
      <c r="I11" s="106"/>
      <c r="J11" s="129"/>
      <c r="K11" s="130"/>
      <c r="L11" s="109"/>
    </row>
    <row r="12" spans="1:12" s="2" customFormat="1" x14ac:dyDescent="0.25">
      <c r="A12" s="5" t="s">
        <v>18</v>
      </c>
      <c r="B12" s="4">
        <f>'[12]WI Gas'!B12+[12]WEPCO!B12+[12]WPSC!B12+[12]Alliant!B12+[12]NSP!B12+[12]MWNG!B12+'[12]SWL&amp;P'!B12+'[12]City Gas'!B12+[12]SCVNG!B12+[12]Florence!B12+'[12]MG&amp;E'!B12</f>
        <v>0</v>
      </c>
      <c r="C12" s="4">
        <f>'[12]WI Gas'!C12+[12]WEPCO!C12+[12]WPSC!C12+[12]Alliant!C12+[12]NSP!C12+[12]MWNG!C12+'[12]SWL&amp;P'!C12+'[12]City Gas'!C12+[12]SCVNG!C12+[12]Florence!C12+'[12]MG&amp;E'!C12</f>
        <v>0</v>
      </c>
      <c r="D12" s="4">
        <f>'[12]WI Gas'!D12+[12]WEPCO!D12+[12]WPSC!D12+[12]Alliant!D12+[12]NSP!D12+[12]MWNG!D12+'[12]SWL&amp;P'!D12+'[12]City Gas'!D12+[12]SCVNG!D12+[12]Florence!D12+'[12]MG&amp;E'!D12</f>
        <v>0</v>
      </c>
      <c r="E12" s="4">
        <f>'[12]WI Gas'!E12+[12]WEPCO!E12+[12]WPSC!E12+[12]Alliant!E12+[12]NSP!E12+[12]MWNG!E12+'[12]SWL&amp;P'!E12+'[12]City Gas'!E12+[12]SCVNG!E12+[12]Florence!E12+'[12]MG&amp;E'!E12</f>
        <v>12796.298999999999</v>
      </c>
      <c r="F12" s="4">
        <f>'[12]WI Gas'!F12+[12]WEPCO!F12+[12]WPSC!F12+[12]Alliant!F12+[12]NSP!F12+[12]MWNG!F12+'[12]SWL&amp;P'!F12+'[12]City Gas'!F12+[12]SCVNG!F12+[12]Florence!F12+'[12]MG&amp;E'!F12</f>
        <v>0</v>
      </c>
      <c r="G12" s="4">
        <f>'[12]WI Gas'!G12+[12]WEPCO!G12+[12]WPSC!G12+[12]Alliant!G12+[12]NSP!G12+[12]MWNG!G12+'[12]SWL&amp;P'!G12+'[12]City Gas'!G12+[12]SCVNG!G12+[12]Florence!G12+'[12]MG&amp;E'!G12</f>
        <v>0</v>
      </c>
      <c r="H12" s="4">
        <f>'[12]WI Gas'!H12+[12]WEPCO!H12+[12]WPSC!H12+[12]Alliant!H12+[12]NSP!H12+[12]MWNG!H12+'[12]SWL&amp;P'!H12+'[12]City Gas'!H12+[12]SCVNG!H12+[12]Florence!H12+'[12]MG&amp;E'!H12</f>
        <v>0</v>
      </c>
      <c r="I12" s="4">
        <f>'[12]WI Gas'!I12+[12]WEPCO!I12+[12]WPSC!I12+[12]Alliant!I12+[12]NSP!I12+[12]MWNG!I12+'[12]SWL&amp;P'!I12+'[12]City Gas'!I12+[12]SCVNG!I12+[12]Florence!I12+'[12]MG&amp;E'!I12</f>
        <v>25570.651999999998</v>
      </c>
      <c r="J12" s="107">
        <f>'[12]WI Gas'!J12:K12+[12]WEPCO!J12+[12]WPSC!J12+[12]Alliant!J12+[12]NSP!J12+[12]MWNG!J12+'[12]SWL&amp;P'!J12:K12+'[12]City Gas'!J12:K12+[12]SCVNG!J12+[12]Florence!J12+'[12]MG&amp;E'!J12:K12</f>
        <v>35.713000000000001</v>
      </c>
      <c r="K12" s="108"/>
      <c r="L12" s="6">
        <f>SUM(B12:J12)</f>
        <v>38402.664000000004</v>
      </c>
    </row>
    <row r="13" spans="1:12" s="2" customFormat="1" x14ac:dyDescent="0.25">
      <c r="A13" s="5" t="s">
        <v>19</v>
      </c>
      <c r="B13" s="4">
        <f>'[12]WI Gas'!B13+[12]WEPCO!B13+[12]WPSC!B13+[12]Alliant!B13+[12]NSP!B13+[12]MWNG!B13+'[12]SWL&amp;P'!B13+'[12]City Gas'!B13+[12]SCVNG!B13+[12]Florence!B13+'[12]MG&amp;E'!B13</f>
        <v>0</v>
      </c>
      <c r="C13" s="4">
        <f>'[12]WI Gas'!C13+[12]WEPCO!C13+[12]WPSC!C13+[12]Alliant!C13+[12]NSP!C13+[12]MWNG!C13+'[12]SWL&amp;P'!C13+'[12]City Gas'!C13+[12]SCVNG!C13+[12]Florence!C13+'[12]MG&amp;E'!C13</f>
        <v>0</v>
      </c>
      <c r="D13" s="4">
        <f>'[12]WI Gas'!D13+[12]WEPCO!D13+[12]WPSC!D13+[12]Alliant!D13+[12]NSP!D13+[12]MWNG!D13+'[12]SWL&amp;P'!D13+'[12]City Gas'!D13+[12]SCVNG!D13+[12]Florence!D13+'[12]MG&amp;E'!D13</f>
        <v>0</v>
      </c>
      <c r="E13" s="4">
        <f>'[12]WI Gas'!E13+[12]WEPCO!E13+[12]WPSC!E13+[12]Alliant!E13+[12]NSP!E13+[12]MWNG!E13+'[12]SWL&amp;P'!E13+'[12]City Gas'!E13+[12]SCVNG!E13+[12]Florence!E13+'[12]MG&amp;E'!E13</f>
        <v>267064</v>
      </c>
      <c r="F13" s="4">
        <f>'[12]WI Gas'!F13+[12]WEPCO!F13+[12]WPSC!F13+[12]Alliant!F13+[12]NSP!F13+[12]MWNG!F13+'[12]SWL&amp;P'!F13+'[12]City Gas'!F13+[12]SCVNG!F13+[12]Florence!F13+'[12]MG&amp;E'!F13</f>
        <v>0</v>
      </c>
      <c r="G13" s="4">
        <f>'[12]WI Gas'!G13+[12]WEPCO!G13+[12]WPSC!G13+[12]Alliant!G13+[12]NSP!G13+[12]MWNG!G13+'[12]SWL&amp;P'!G13+'[12]City Gas'!G13+[12]SCVNG!G13+[12]Florence!G13+'[12]MG&amp;E'!G13</f>
        <v>13904</v>
      </c>
      <c r="H13" s="4">
        <f>'[12]WI Gas'!H13+[12]WEPCO!H13+[12]WPSC!H13+[12]Alliant!H13+[12]NSP!H13+[12]MWNG!H13+'[12]SWL&amp;P'!H13+'[12]City Gas'!H13+[12]SCVNG!H13+[12]Florence!H13+'[12]MG&amp;E'!H13</f>
        <v>0</v>
      </c>
      <c r="I13" s="4">
        <f>'[12]WI Gas'!I13+[12]WEPCO!I13+[12]WPSC!I13+[12]Alliant!I13+[12]NSP!I13+[12]MWNG!I13+'[12]SWL&amp;P'!I13+'[12]City Gas'!I13+[12]SCVNG!I13+[12]Florence!I13+'[12]MG&amp;E'!I13</f>
        <v>1357296</v>
      </c>
      <c r="J13" s="107">
        <f>'[12]WI Gas'!J13:K13+[12]WEPCO!J13+[12]WPSC!J13+[12]Alliant!J13+[12]NSP!J13+[12]MWNG!J13+'[12]SWL&amp;P'!J13:K13+'[12]City Gas'!J13:K13+[12]SCVNG!J13+[12]Florence!J13+'[12]MG&amp;E'!J13:K13</f>
        <v>1599</v>
      </c>
      <c r="K13" s="108"/>
      <c r="L13" s="6">
        <f>SUM(B13:J13)</f>
        <v>1639863</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'[12]WI Gas'!B17+[12]WEPCO!B17+[12]WPSC!B17+[12]Alliant!B17+[12]NSP!B17+[12]MWNG!B17+'[12]SWL&amp;P'!B17+'[12]City Gas'!B17+[12]SCVNG!B17+[12]Florence!B17+'[12]MG&amp;E'!B17</f>
        <v>4.9029999999999996</v>
      </c>
      <c r="C17" s="4">
        <f>'[12]WI Gas'!C17+[12]WEPCO!C17+[12]WPSC!C17+[12]Alliant!C17+[12]NSP!C17+[12]MWNG!C17+'[12]SWL&amp;P'!C17+'[12]City Gas'!C17+[12]SCVNG!C17+[12]Florence!C17+'[12]MG&amp;E'!C17</f>
        <v>5363.7269999999999</v>
      </c>
      <c r="D17" s="107">
        <f>'[12]WI Gas'!D17:E17+[12]WEPCO!D17+[12]WPSC!D17+[12]Alliant!D17+[12]NSP!D17+[12]MWNG!D17+'[12]SWL&amp;P'!D17:E17+'[12]City Gas'!D17:E17+[12]SCVNG!D17+[12]Florence!D17+'[12]MG&amp;E'!D17:E17</f>
        <v>3984.1779999999999</v>
      </c>
      <c r="E17" s="108"/>
      <c r="F17" s="107">
        <f>'[12]WI Gas'!F17:G17+[12]WEPCO!F17+[12]WPSC!F17+[12]Alliant!F17+[12]NSP!F17+[12]MWNG!F17+'[12]SWL&amp;P'!F17:G17+'[12]City Gas'!F17:G17+[12]SCVNG!F17+[12]Florence!F17+'[12]MG&amp;E'!F17:G17</f>
        <v>2741.0529999999999</v>
      </c>
      <c r="G17" s="108"/>
      <c r="H17" s="107">
        <f>'[12]WI Gas'!H17:I17+[12]WEPCO!H17+[12]WPSC!H17+[12]Alliant!H17+[12]NSP!H17+[12]MWNG!H17+'[12]SWL&amp;P'!H17:I17+'[12]City Gas'!H17:I17+[12]SCVNG!H17+[12]Florence!H17+'[12]MG&amp;E'!H17:I17</f>
        <v>512.63200000000006</v>
      </c>
      <c r="I17" s="108"/>
      <c r="J17" s="107">
        <f>'[12]WI Gas'!J17:K17+[12]WEPCO!J17+[12]WPSC!J17+[12]Alliant!J17+[12]NSP!J17+[12]MWNG!J17+'[12]SWL&amp;P'!J17:K17+'[12]City Gas'!J17:K17+[12]SCVNG!J17+[12]Florence!J17+'[12]MG&amp;E'!J17:K17</f>
        <v>189.80600000000001</v>
      </c>
      <c r="K17" s="108"/>
      <c r="L17" s="6">
        <f>SUM(B17:J17)</f>
        <v>12796.299000000001</v>
      </c>
    </row>
    <row r="18" spans="1:12" s="2" customFormat="1" x14ac:dyDescent="0.25">
      <c r="A18" s="5" t="s">
        <v>28</v>
      </c>
      <c r="B18" s="4">
        <f>'[12]WI Gas'!B18+[12]WEPCO!B18+[12]WPSC!B18+[12]Alliant!B18+[12]NSP!B18+[12]MWNG!B18+'[12]SWL&amp;P'!B18+'[12]City Gas'!B18+[12]SCVNG!B18+[12]Florence!B18+'[12]MG&amp;E'!B18</f>
        <v>0</v>
      </c>
      <c r="C18" s="4">
        <f>'[12]WI Gas'!C18+[12]WEPCO!C18+[12]WPSC!C18+[12]Alliant!C18+[12]NSP!C18+[12]MWNG!C18+'[12]SWL&amp;P'!C18+'[12]City Gas'!C18+[12]SCVNG!C18+[12]Florence!C18+'[12]MG&amp;E'!C18</f>
        <v>0</v>
      </c>
      <c r="D18" s="107">
        <f>'[12]WI Gas'!D18:E18+[12]WEPCO!D18+[12]WPSC!D18+[12]Alliant!D18+[12]NSP!D18+[12]MWNG!D18+'[12]SWL&amp;P'!D18:E18+'[12]City Gas'!D18:E18+[12]SCVNG!D18+[12]Florence!D18+'[12]MG&amp;E'!D18:E18</f>
        <v>0</v>
      </c>
      <c r="E18" s="108"/>
      <c r="F18" s="107">
        <f>'[12]WI Gas'!F18:G18+[12]WEPCO!F18+[12]WPSC!F18+[12]Alliant!F18+[12]NSP!F18+[12]MWNG!F18+'[12]SWL&amp;P'!F18:G18+'[12]City Gas'!F18:G18+[12]SCVNG!F18+[12]Florence!F18+'[12]MG&amp;E'!F18:G18</f>
        <v>0</v>
      </c>
      <c r="G18" s="108"/>
      <c r="H18" s="107">
        <f>'[12]WI Gas'!H18:I18+[12]WEPCO!H18+[12]WPSC!H18+[12]Alliant!H18+[12]NSP!H18+[12]MWNG!H18+'[12]SWL&amp;P'!H18:I18+'[12]City Gas'!H18:I18+[12]SCVNG!H18+[12]Florence!H18+'[12]MG&amp;E'!H18:I18</f>
        <v>0</v>
      </c>
      <c r="I18" s="108"/>
      <c r="J18" s="107">
        <f>'[12]WI Gas'!J18:K18+[12]WEPCO!J18+[12]WPSC!J18+[12]Alliant!J18+[12]NSP!J18+[12]MWNG!J18+'[12]SWL&amp;P'!J18:K18+'[12]City Gas'!J18:K18+[12]SCVNG!J18+[12]Florence!J18+'[12]MG&amp;E'!J18:K18</f>
        <v>0</v>
      </c>
      <c r="K18" s="108"/>
      <c r="L18" s="6">
        <f t="shared" ref="L18:L25" si="0">SUM(B18:J18)</f>
        <v>0</v>
      </c>
    </row>
    <row r="19" spans="1:12" s="2" customFormat="1" x14ac:dyDescent="0.25">
      <c r="A19" s="5" t="s">
        <v>7</v>
      </c>
      <c r="B19" s="4">
        <f>'[12]WI Gas'!B19+[12]WEPCO!B19+[12]WPSC!B19+[12]Alliant!B19+[12]NSP!B19+[12]MWNG!B19+'[12]SWL&amp;P'!B19+'[12]City Gas'!B19+[12]SCVNG!B19+[12]Florence!B19+'[12]MG&amp;E'!B19</f>
        <v>0</v>
      </c>
      <c r="C19" s="4">
        <f>'[12]WI Gas'!C19+[12]WEPCO!C19+[12]WPSC!C19+[12]Alliant!C19+[12]NSP!C19+[12]MWNG!C19+'[12]SWL&amp;P'!C19+'[12]City Gas'!C19+[12]SCVNG!C19+[12]Florence!C19+'[12]MG&amp;E'!C19</f>
        <v>0</v>
      </c>
      <c r="D19" s="107">
        <f>'[12]WI Gas'!D19:E19+[12]WEPCO!D19+[12]WPSC!D19+[12]Alliant!D19+[12]NSP!D19+[12]MWNG!D19+'[12]SWL&amp;P'!D19:E19+'[12]City Gas'!D19:E19+[12]SCVNG!D19+[12]Florence!D19+'[12]MG&amp;E'!D19:E19</f>
        <v>0</v>
      </c>
      <c r="E19" s="108"/>
      <c r="F19" s="107">
        <f>'[12]WI Gas'!F19:G19+[12]WEPCO!F19+[12]WPSC!F19+[12]Alliant!F19+[12]NSP!F19+[12]MWNG!F19+'[12]SWL&amp;P'!F19:G19+'[12]City Gas'!F19:G19+[12]SCVNG!F19+[12]Florence!F19+'[12]MG&amp;E'!F19:G19</f>
        <v>0</v>
      </c>
      <c r="G19" s="108"/>
      <c r="H19" s="107">
        <f>'[12]WI Gas'!H19:I19+[12]WEPCO!H19+[12]WPSC!H19+[12]Alliant!H19+[12]NSP!H19+[12]MWNG!H19+'[12]SWL&amp;P'!H19:I19+'[12]City Gas'!H19:I19+[12]SCVNG!H19+[12]Florence!H19+'[12]MG&amp;E'!H19:I19</f>
        <v>0</v>
      </c>
      <c r="I19" s="108"/>
      <c r="J19" s="107">
        <f>'[12]WI Gas'!J19:K19+[12]WEPCO!J19+[12]WPSC!J19+[12]Alliant!J19+[12]NSP!J19+[12]MWNG!J19+'[12]SWL&amp;P'!J19:K19+'[12]City Gas'!J19:K19+[12]SCVNG!J19+[12]Florence!J19+'[12]MG&amp;E'!J19:K19</f>
        <v>0</v>
      </c>
      <c r="K19" s="108"/>
      <c r="L19" s="6">
        <f t="shared" si="0"/>
        <v>0</v>
      </c>
    </row>
    <row r="20" spans="1:12" s="2" customFormat="1" x14ac:dyDescent="0.25">
      <c r="A20" s="5" t="s">
        <v>29</v>
      </c>
      <c r="B20" s="4">
        <f>'[12]WI Gas'!B20+[12]WEPCO!B20+[12]WPSC!B20+[12]Alliant!B20+[12]NSP!B20+[12]MWNG!B20+'[12]SWL&amp;P'!B20+'[12]City Gas'!B20+[12]SCVNG!B20+[12]Florence!B20+'[12]MG&amp;E'!B20</f>
        <v>0</v>
      </c>
      <c r="C20" s="4">
        <f>'[12]WI Gas'!C20+[12]WEPCO!C20+[12]WPSC!C20+[12]Alliant!C20+[12]NSP!C20+[12]MWNG!C20+'[12]SWL&amp;P'!C20+'[12]City Gas'!C20+[12]SCVNG!C20+[12]Florence!C20+'[12]MG&amp;E'!C20</f>
        <v>0</v>
      </c>
      <c r="D20" s="107">
        <f>'[12]WI Gas'!D20:E20+[12]WEPCO!D20+[12]WPSC!D20+[12]Alliant!D20+[12]NSP!D20+[12]MWNG!D20+'[12]SWL&amp;P'!D20:E20+'[12]City Gas'!D20:E20+[12]SCVNG!D20+[12]Florence!D20+'[12]MG&amp;E'!D20:E20</f>
        <v>0</v>
      </c>
      <c r="E20" s="108"/>
      <c r="F20" s="107">
        <f>'[12]WI Gas'!F20:G20+[12]WEPCO!F20+[12]WPSC!F20+[12]Alliant!F20+[12]NSP!F20+[12]MWNG!F20+'[12]SWL&amp;P'!F20:G20+'[12]City Gas'!F20:G20+[12]SCVNG!F20+[12]Florence!F20+'[12]MG&amp;E'!F20:G20</f>
        <v>0</v>
      </c>
      <c r="G20" s="108"/>
      <c r="H20" s="107">
        <f>'[12]WI Gas'!H20:I20+[12]WEPCO!H20+[12]WPSC!H20+[12]Alliant!H20+[12]NSP!H20+[12]MWNG!H20+'[12]SWL&amp;P'!H20:I20+'[12]City Gas'!H20:I20+[12]SCVNG!H20+[12]Florence!H20+'[12]MG&amp;E'!H20:I20</f>
        <v>0</v>
      </c>
      <c r="I20" s="108"/>
      <c r="J20" s="107">
        <f>'[12]WI Gas'!J20:K20+[12]WEPCO!J20+[12]WPSC!J20+[12]Alliant!J20+[12]NSP!J20+[12]MWNG!J20+'[12]SWL&amp;P'!J20:K20+'[12]City Gas'!J20:K20+[12]SCVNG!J20+[12]Florence!J20+'[12]MG&amp;E'!J20:K20</f>
        <v>0</v>
      </c>
      <c r="K20" s="108"/>
      <c r="L20" s="6">
        <f t="shared" si="0"/>
        <v>0</v>
      </c>
    </row>
    <row r="21" spans="1:12" s="2" customFormat="1" x14ac:dyDescent="0.25">
      <c r="A21" s="5" t="s">
        <v>30</v>
      </c>
      <c r="B21" s="4">
        <f>'[12]WI Gas'!B21+[12]WEPCO!B21+[12]WPSC!B21+[12]Alliant!B21+[12]NSP!B21+[12]MWNG!B21+'[12]SWL&amp;P'!B21+'[12]City Gas'!B21+[12]SCVNG!B21+[12]Florence!B21+'[12]MG&amp;E'!B21</f>
        <v>0</v>
      </c>
      <c r="C21" s="4">
        <f>'[12]WI Gas'!C21+[12]WEPCO!C21+[12]WPSC!C21+[12]Alliant!C21+[12]NSP!C21+[12]MWNG!C21+'[12]SWL&amp;P'!C21+'[12]City Gas'!C21+[12]SCVNG!C21+[12]Florence!C21+'[12]MG&amp;E'!C21</f>
        <v>1</v>
      </c>
      <c r="D21" s="107">
        <f>'[12]WI Gas'!D21:E21+[12]WEPCO!D21+[12]WPSC!D21+[12]Alliant!D21+[12]NSP!D21+[12]MWNG!D21+'[12]SWL&amp;P'!D21:E21+'[12]City Gas'!D21:E21+[12]SCVNG!D21+[12]Florence!D21+'[12]MG&amp;E'!D21:E21</f>
        <v>0</v>
      </c>
      <c r="E21" s="108"/>
      <c r="F21" s="107">
        <f>'[12]WI Gas'!F21:G21+[12]WEPCO!F21+[12]WPSC!F21+[12]Alliant!F21+[12]NSP!F21+[12]MWNG!F21+'[12]SWL&amp;P'!F21:G21+'[12]City Gas'!F21:G21+[12]SCVNG!F21+[12]Florence!F21+'[12]MG&amp;E'!F21:G21</f>
        <v>0</v>
      </c>
      <c r="G21" s="108"/>
      <c r="H21" s="107">
        <f>'[12]WI Gas'!H21:I21+[12]WEPCO!H21+[12]WPSC!H21+[12]Alliant!H21+[12]NSP!H21+[12]MWNG!H21+'[12]SWL&amp;P'!H21:I21+'[12]City Gas'!H21:I21+[12]SCVNG!H21+[12]Florence!H21+'[12]MG&amp;E'!H21:I21</f>
        <v>0</v>
      </c>
      <c r="I21" s="108"/>
      <c r="J21" s="107">
        <f>'[12]WI Gas'!J21:K21+[12]WEPCO!J21+[12]WPSC!J21+[12]Alliant!J21+[12]NSP!J21+[12]MWNG!J21+'[12]SWL&amp;P'!J21:K21+'[12]City Gas'!J21:K21+[12]SCVNG!J21+[12]Florence!J21+'[12]MG&amp;E'!J21:K21</f>
        <v>0</v>
      </c>
      <c r="K21" s="108"/>
      <c r="L21" s="6">
        <f t="shared" si="0"/>
        <v>1</v>
      </c>
    </row>
    <row r="22" spans="1:12" s="2" customFormat="1" x14ac:dyDescent="0.25">
      <c r="A22" s="5" t="s">
        <v>31</v>
      </c>
      <c r="B22" s="4">
        <f>'[12]WI Gas'!B22+[12]WEPCO!B22+[12]WPSC!B22+[12]Alliant!B22+[12]NSP!B22+[12]MWNG!B22+'[12]SWL&amp;P'!B22+'[12]City Gas'!B22+[12]SCVNG!B22+[12]Florence!B22+'[12]MG&amp;E'!B22</f>
        <v>0.65100000000000002</v>
      </c>
      <c r="C22" s="4">
        <f>'[12]WI Gas'!C22+[12]WEPCO!C22+[12]WPSC!C22+[12]Alliant!C22+[12]NSP!C22+[12]MWNG!C22+'[12]SWL&amp;P'!C22+'[12]City Gas'!C22+[12]SCVNG!C22+[12]Florence!C22+'[12]MG&amp;E'!C22</f>
        <v>18130.629999999997</v>
      </c>
      <c r="D22" s="107">
        <f>'[12]WI Gas'!D22:E22+[12]WEPCO!D22+[12]WPSC!D22+[12]Alliant!D22+[12]NSP!D22+[12]MWNG!D22+'[12]SWL&amp;P'!D22:E22+'[12]City Gas'!D22:E22+[12]SCVNG!D22+[12]Florence!D22+'[12]MG&amp;E'!D22:E22</f>
        <v>6254.8620000000001</v>
      </c>
      <c r="E22" s="108"/>
      <c r="F22" s="107">
        <f>'[12]WI Gas'!F22:G22+[12]WEPCO!F22+[12]WPSC!F22+[12]Alliant!F22+[12]NSP!F22+[12]MWNG!F22+'[12]SWL&amp;P'!F22:G22+'[12]City Gas'!F22:G22+[12]SCVNG!F22+[12]Florence!F22+'[12]MG&amp;E'!F22:G22</f>
        <v>1175.442</v>
      </c>
      <c r="G22" s="108"/>
      <c r="H22" s="107">
        <f>'[12]WI Gas'!H22:I22+[12]WEPCO!H22+[12]WPSC!H22+[12]Alliant!H22+[12]NSP!H22+[12]MWNG!H22+'[12]SWL&amp;P'!H22:I22+'[12]City Gas'!H22:I22+[12]SCVNG!H22+[12]Florence!H22+'[12]MG&amp;E'!H22:I22</f>
        <v>8.0670000000000002</v>
      </c>
      <c r="I22" s="108"/>
      <c r="J22" s="107">
        <f>'[12]WI Gas'!J22:K22+[12]WEPCO!J22+[12]WPSC!J22+[12]Alliant!J22+[12]NSP!J22+[12]MWNG!J22+'[12]SWL&amp;P'!J22:K22+'[12]City Gas'!J22:K22+[12]SCVNG!J22+[12]Florence!J22+'[12]MG&amp;E'!J22:K22</f>
        <v>0</v>
      </c>
      <c r="K22" s="108"/>
      <c r="L22" s="6">
        <f t="shared" si="0"/>
        <v>25569.651999999998</v>
      </c>
    </row>
    <row r="23" spans="1:12" s="2" customFormat="1" x14ac:dyDescent="0.25">
      <c r="A23" s="5" t="s">
        <v>32</v>
      </c>
      <c r="B23" s="4">
        <f>'[12]WI Gas'!B23+[12]WEPCO!B23+[12]WPSC!B23+[12]Alliant!B23+[12]NSP!B23+[12]MWNG!B23+'[12]SWL&amp;P'!B23+'[12]City Gas'!B23+[12]SCVNG!B23+[12]Florence!B23+'[12]MG&amp;E'!B23</f>
        <v>0</v>
      </c>
      <c r="C23" s="4">
        <f>'[12]WI Gas'!C23+[12]WEPCO!C23+[12]WPSC!C23+[12]Alliant!C23+[12]NSP!C23+[12]MWNG!C23+'[12]SWL&amp;P'!C23+'[12]City Gas'!C23+[12]SCVNG!C23+[12]Florence!C23+'[12]MG&amp;E'!C23</f>
        <v>0</v>
      </c>
      <c r="D23" s="107">
        <f>'[12]WI Gas'!D23:E23+[12]WEPCO!D23+[12]WPSC!D23+[12]Alliant!D23+[12]NSP!D23+[12]MWNG!D23+'[12]SWL&amp;P'!D23:E23+'[12]City Gas'!D23:E23+[12]SCVNG!D23+[12]Florence!D23+'[12]MG&amp;E'!D23:E23</f>
        <v>0</v>
      </c>
      <c r="E23" s="108"/>
      <c r="F23" s="107">
        <f>'[12]WI Gas'!F23:G23+[12]WEPCO!F23+[12]WPSC!F23+[12]Alliant!F23+[12]NSP!F23+[12]MWNG!F23+'[12]SWL&amp;P'!F23:G23+'[12]City Gas'!F23:G23+[12]SCVNG!F23+[12]Florence!F23+'[12]MG&amp;E'!F23:G23</f>
        <v>0</v>
      </c>
      <c r="G23" s="108"/>
      <c r="H23" s="107">
        <f>'[12]WI Gas'!H23:I23+[12]WEPCO!H23+[12]WPSC!H23+[12]Alliant!H23+[12]NSP!H23+[12]MWNG!H23+'[12]SWL&amp;P'!H23:I23+'[12]City Gas'!H23:I23+[12]SCVNG!H23+[12]Florence!H23+'[12]MG&amp;E'!H23:I23</f>
        <v>0</v>
      </c>
      <c r="I23" s="108"/>
      <c r="J23" s="107">
        <f>'[12]WI Gas'!J23:K23+[12]WEPCO!J23+[12]WPSC!J23+[12]Alliant!J23+[12]NSP!J23+[12]MWNG!J23+'[12]SWL&amp;P'!J23:K23+'[12]City Gas'!J23:K23+[12]SCVNG!J23+[12]Florence!J23+'[12]MG&amp;E'!J23:K23</f>
        <v>0</v>
      </c>
      <c r="K23" s="108"/>
      <c r="L23" s="6">
        <f t="shared" si="0"/>
        <v>0</v>
      </c>
    </row>
    <row r="24" spans="1:12" s="2" customFormat="1" x14ac:dyDescent="0.25">
      <c r="A24" s="5" t="s">
        <v>10</v>
      </c>
      <c r="B24" s="4">
        <f>'[12]WI Gas'!B24+[12]WEPCO!B24+[12]WPSC!B24+[12]Alliant!B24+[12]NSP!B24+[12]MWNG!B24+'[12]SWL&amp;P'!B24+'[12]City Gas'!B24+[12]SCVNG!B24+[12]Florence!B24+'[12]MG&amp;E'!B24</f>
        <v>0</v>
      </c>
      <c r="C24" s="4">
        <f>'[12]WI Gas'!C24+[12]WEPCO!C24+[12]WPSC!C24+[12]Alliant!C24+[12]NSP!C24+[12]MWNG!C24+'[12]SWL&amp;P'!C24+'[12]City Gas'!C24+[12]SCVNG!C24+[12]Florence!C24+'[12]MG&amp;E'!C24</f>
        <v>0</v>
      </c>
      <c r="D24" s="107">
        <f>'[12]WI Gas'!D24:E24+[12]WEPCO!D24+[12]WPSC!D24+[12]Alliant!D24+[12]NSP!D24+[12]MWNG!D24+'[12]SWL&amp;P'!D24:E24+'[12]City Gas'!D24:E24+[12]SCVNG!D24+[12]Florence!D24+'[12]MG&amp;E'!D24:E24</f>
        <v>0</v>
      </c>
      <c r="E24" s="108"/>
      <c r="F24" s="107">
        <f>'[12]WI Gas'!F24:G24+[12]WEPCO!F24+[12]WPSC!F24+[12]Alliant!F24+[12]NSP!F24+[12]MWNG!F24+'[12]SWL&amp;P'!F24:G24+'[12]City Gas'!F24:G24+[12]SCVNG!F24+[12]Florence!F24+'[12]MG&amp;E'!F24:G24</f>
        <v>0</v>
      </c>
      <c r="G24" s="108"/>
      <c r="H24" s="107">
        <f>'[12]WI Gas'!H24:I24+[12]WEPCO!H24+[12]WPSC!H24+[12]Alliant!H24+[12]NSP!H24+[12]MWNG!H24+'[12]SWL&amp;P'!H24:I24+'[12]City Gas'!H24:I24+[12]SCVNG!H24+[12]Florence!H24+'[12]MG&amp;E'!H24:I24</f>
        <v>0</v>
      </c>
      <c r="I24" s="108"/>
      <c r="J24" s="107">
        <f>'[12]WI Gas'!J24:K24+[12]WEPCO!J24+[12]WPSC!J24+[12]Alliant!J24+[12]NSP!J24+[12]MWNG!J24+'[12]SWL&amp;P'!J24:K24+'[12]City Gas'!J24:K24+[12]SCVNG!J24+[12]Florence!J24+'[12]MG&amp;E'!J24:K24</f>
        <v>0</v>
      </c>
      <c r="K24" s="108"/>
      <c r="L24" s="6">
        <f t="shared" si="0"/>
        <v>0</v>
      </c>
    </row>
    <row r="25" spans="1:12" s="2" customFormat="1" x14ac:dyDescent="0.25">
      <c r="A25" s="5" t="s">
        <v>10</v>
      </c>
      <c r="B25" s="4">
        <f>'[12]WI Gas'!B25+[12]WEPCO!B25+[12]WPSC!B25+[12]Alliant!B25+[12]NSP!B25+[12]MWNG!B25+'[12]SWL&amp;P'!B25+'[12]City Gas'!B25+[12]SCVNG!B25+[12]Florence!B25+'[12]MG&amp;E'!B25</f>
        <v>22.27</v>
      </c>
      <c r="C25" s="4">
        <f>'[12]WI Gas'!C25+[12]WEPCO!C25+[12]WPSC!C25+[12]Alliant!C25+[12]NSP!C25+[12]MWNG!C25+'[12]SWL&amp;P'!C25+'[12]City Gas'!C25+[12]SCVNG!C25+[12]Florence!C25+'[12]MG&amp;E'!C25</f>
        <v>10.363</v>
      </c>
      <c r="D25" s="107">
        <f>'[12]WI Gas'!D25:E25+[12]WEPCO!D25+[12]WPSC!D25+[12]Alliant!D25+[12]NSP!D25+[12]MWNG!D25+'[12]SWL&amp;P'!D25:E25+'[12]City Gas'!D25:E25+[12]SCVNG!D25+[12]Florence!D25+'[12]MG&amp;E'!D25:E25</f>
        <v>2.9790000000000001</v>
      </c>
      <c r="E25" s="108"/>
      <c r="F25" s="107">
        <f>'[12]WI Gas'!F25:G25+[12]WEPCO!F25+[12]WPSC!F25+[12]Alliant!F25+[12]NSP!F25+[12]MWNG!F25+'[12]SWL&amp;P'!F25:G25+'[12]City Gas'!F25:G25+[12]SCVNG!F25+[12]Florence!F25+'[12]MG&amp;E'!F25:G25</f>
        <v>0.10100000000000001</v>
      </c>
      <c r="G25" s="108"/>
      <c r="H25" s="107">
        <f>'[12]WI Gas'!H25:I25+[12]WEPCO!H25+[12]WPSC!H25+[12]Alliant!H25+[12]NSP!H25+[12]MWNG!H25+'[12]SWL&amp;P'!H25:I25+'[12]City Gas'!H25:I25+[12]SCVNG!H25+[12]Florence!H25+'[12]MG&amp;E'!H25:I25</f>
        <v>0</v>
      </c>
      <c r="I25" s="108"/>
      <c r="J25" s="107">
        <f>'[12]WI Gas'!J25:K25+[12]WEPCO!J25+[12]WPSC!J25+[12]Alliant!J25+[12]NSP!J25+[12]MWNG!J25+'[12]SWL&amp;P'!J25:K25+'[12]City Gas'!J25:K25+[12]SCVNG!J25+[12]Florence!J25+'[12]MG&amp;E'!J25:K25</f>
        <v>0</v>
      </c>
      <c r="K25" s="108"/>
      <c r="L25" s="6">
        <f t="shared" si="0"/>
        <v>35.712999999999994</v>
      </c>
    </row>
    <row r="26" spans="1:12" s="2" customFormat="1" x14ac:dyDescent="0.25">
      <c r="A26" s="11" t="s">
        <v>11</v>
      </c>
      <c r="B26" s="6">
        <f>SUM(B17:B25)</f>
        <v>27.823999999999998</v>
      </c>
      <c r="C26" s="6">
        <f>SUM(C17:C25)</f>
        <v>23505.719999999998</v>
      </c>
      <c r="D26" s="109">
        <f t="shared" ref="D26:I26" si="1">SUM(D17:D25)</f>
        <v>10242.019</v>
      </c>
      <c r="E26" s="109">
        <f t="shared" si="1"/>
        <v>0</v>
      </c>
      <c r="F26" s="109">
        <f t="shared" si="1"/>
        <v>3916.596</v>
      </c>
      <c r="G26" s="109">
        <f t="shared" si="1"/>
        <v>0</v>
      </c>
      <c r="H26" s="109">
        <f t="shared" si="1"/>
        <v>520.69900000000007</v>
      </c>
      <c r="I26" s="109">
        <f t="shared" si="1"/>
        <v>0</v>
      </c>
      <c r="J26" s="110">
        <f>SUM(J17:J25)</f>
        <v>189.80600000000001</v>
      </c>
      <c r="K26" s="111"/>
      <c r="L26" s="6">
        <f>SUM(L17:L25)</f>
        <v>38402.664000000004</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(B70/L44)*5280</f>
        <v>94.882318309517331</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'[12]WI Gas'!B30+[12]WEPCO!B30+[12]WPSC!B30+[12]Alliant!B30+[12]NSP!B30+[12]MWNG!B30+'[12]SWL&amp;P'!B30+'[12]City Gas'!B30+[12]SCVNG!B30+[12]Florence!B30+'[12]MG&amp;E'!B30</f>
        <v>2</v>
      </c>
      <c r="C30" s="4">
        <f>'[12]WI Gas'!C30+[12]WEPCO!C30+[12]WPSC!C30+[12]Alliant!C30+[12]NSP!C30+[12]MWNG!C30+'[12]SWL&amp;P'!C30+'[12]City Gas'!C30+[12]SCVNG!C30+[12]Florence!C30+'[12]MG&amp;E'!C30</f>
        <v>235733</v>
      </c>
      <c r="D30" s="107">
        <f>'[12]WI Gas'!D30:E30+[12]WEPCO!D30+[12]WPSC!D30+[12]Alliant!D30+[12]NSP!D30+[12]MWNG!D30+'[12]SWL&amp;P'!D30:E30+'[12]City Gas'!D30:E30+[12]SCVNG!D30+[12]Florence!D30+'[12]MG&amp;E'!D30:E30</f>
        <v>29776</v>
      </c>
      <c r="E30" s="108"/>
      <c r="F30" s="107">
        <f>'[12]WI Gas'!F30:G30+[12]WEPCO!F30+[12]WPSC!F30+[12]Alliant!F30+[12]NSP!F30+[12]MWNG!F30+'[12]SWL&amp;P'!F30:G30+'[12]City Gas'!F30:G30+[12]SCVNG!F30+[12]Florence!F30+'[12]MG&amp;E'!F30:G30</f>
        <v>1311</v>
      </c>
      <c r="G30" s="108"/>
      <c r="H30" s="107">
        <f>'[12]WI Gas'!H30:I30+[12]WEPCO!H30+[12]WPSC!H30+[12]Alliant!H30+[12]NSP!H30+[12]MWNG!H30+'[12]SWL&amp;P'!H30:I30+'[12]City Gas'!H30:I30+[12]SCVNG!H30+[12]Florence!H30+'[12]MG&amp;E'!H30:I30</f>
        <v>233</v>
      </c>
      <c r="I30" s="108"/>
      <c r="J30" s="107">
        <f>'[12]WI Gas'!J30:K30+[12]WEPCO!J30+[12]WPSC!J30+[12]Alliant!J30+[12]NSP!J30+[12]MWNG!J30+'[12]SWL&amp;P'!J30:K30+'[12]City Gas'!J30:K30+[12]SCVNG!J30+[12]Florence!J30+'[12]MG&amp;E'!J30:K30</f>
        <v>9</v>
      </c>
      <c r="K30" s="108"/>
      <c r="L30" s="6">
        <f>SUM(B30:J30)</f>
        <v>267064</v>
      </c>
    </row>
    <row r="31" spans="1:12" s="2" customFormat="1" x14ac:dyDescent="0.25">
      <c r="A31" s="5" t="s">
        <v>28</v>
      </c>
      <c r="B31" s="4">
        <f>'[12]WI Gas'!B31+[12]WEPCO!B31+[12]WPSC!B31+[12]Alliant!B31+[12]NSP!B31+[12]MWNG!B31+'[12]SWL&amp;P'!B31+'[12]City Gas'!B31+[12]SCVNG!B31+[12]Florence!B31+'[12]MG&amp;E'!B31</f>
        <v>0</v>
      </c>
      <c r="C31" s="4">
        <f>'[12]WI Gas'!C31+[12]WEPCO!C31+[12]WPSC!C31+[12]Alliant!C31+[12]NSP!C31+[12]MWNG!C31+'[12]SWL&amp;P'!C31+'[12]City Gas'!C31+[12]SCVNG!C31+[12]Florence!C31+'[12]MG&amp;E'!C31</f>
        <v>0</v>
      </c>
      <c r="D31" s="107">
        <f>'[12]WI Gas'!D31:E31+[12]WEPCO!D31+[12]WPSC!D31+[12]Alliant!D31+[12]NSP!D31+[12]MWNG!D31+'[12]SWL&amp;P'!D31:E31+'[12]City Gas'!D31:E31+[12]SCVNG!D31+[12]Florence!D31+'[12]MG&amp;E'!D31:E31</f>
        <v>0</v>
      </c>
      <c r="E31" s="108"/>
      <c r="F31" s="107">
        <f>'[12]WI Gas'!F31:G31+[12]WEPCO!F31+[12]WPSC!F31+[12]Alliant!F31+[12]NSP!F31+[12]MWNG!F31+'[12]SWL&amp;P'!F31:G31+'[12]City Gas'!F31:G31+[12]SCVNG!F31+[12]Florence!F31+'[12]MG&amp;E'!F31:G31</f>
        <v>0</v>
      </c>
      <c r="G31" s="108"/>
      <c r="H31" s="107">
        <f>'[12]WI Gas'!H31:I31+[12]WEPCO!H31+[12]WPSC!H31+[12]Alliant!H31+[12]NSP!H31+[12]MWNG!H31+'[12]SWL&amp;P'!H31:I31+'[12]City Gas'!H31:I31+[12]SCVNG!H31+[12]Florence!H31+'[12]MG&amp;E'!H31:I31</f>
        <v>0</v>
      </c>
      <c r="I31" s="108"/>
      <c r="J31" s="107">
        <f>'[12]WI Gas'!J31:K31+[12]WEPCO!J31+[12]WPSC!J31+[12]Alliant!J31+[12]NSP!J31+[12]MWNG!J31+'[12]SWL&amp;P'!J31:K31+'[12]City Gas'!J31:K31+[12]SCVNG!J31+[12]Florence!J31+'[12]MG&amp;E'!J31:K31</f>
        <v>0</v>
      </c>
      <c r="K31" s="108"/>
      <c r="L31" s="6">
        <f t="shared" ref="L31:L38" si="2">SUM(B31:J31)</f>
        <v>0</v>
      </c>
    </row>
    <row r="32" spans="1:12" s="2" customFormat="1" x14ac:dyDescent="0.25">
      <c r="A32" s="5" t="s">
        <v>7</v>
      </c>
      <c r="B32" s="4">
        <f>'[12]WI Gas'!B32+[12]WEPCO!B32+[12]WPSC!B32+[12]Alliant!B32+[12]NSP!B32+[12]MWNG!B32+'[12]SWL&amp;P'!B32+'[12]City Gas'!B32+[12]SCVNG!B32+[12]Florence!B32+'[12]MG&amp;E'!B32</f>
        <v>0</v>
      </c>
      <c r="C32" s="4">
        <f>'[12]WI Gas'!C32+[12]WEPCO!C32+[12]WPSC!C32+[12]Alliant!C32+[12]NSP!C32+[12]MWNG!C32+'[12]SWL&amp;P'!C32+'[12]City Gas'!C32+[12]SCVNG!C32+[12]Florence!C32+'[12]MG&amp;E'!C32</f>
        <v>86</v>
      </c>
      <c r="D32" s="107">
        <f>'[12]WI Gas'!D32:E32+[12]WEPCO!D32+[12]WPSC!D32+[12]Alliant!D32+[12]NSP!D32+[12]MWNG!D32+'[12]SWL&amp;P'!D32:E32+'[12]City Gas'!D32:E32+[12]SCVNG!D32+[12]Florence!D32+'[12]MG&amp;E'!D32:E32</f>
        <v>13818</v>
      </c>
      <c r="E32" s="108"/>
      <c r="F32" s="107">
        <f>'[12]WI Gas'!F32:G32+[12]WEPCO!F32+[12]WPSC!F32+[12]Alliant!F32+[12]NSP!F32+[12]MWNG!F32+'[12]SWL&amp;P'!F32:G32+'[12]City Gas'!F32:G32+[12]SCVNG!F32+[12]Florence!F32+'[12]MG&amp;E'!F32:G32</f>
        <v>0</v>
      </c>
      <c r="G32" s="108"/>
      <c r="H32" s="107">
        <f>'[12]WI Gas'!H32:I32+[12]WEPCO!H32+[12]WPSC!H32+[12]Alliant!H32+[12]NSP!H32+[12]MWNG!H32+'[12]SWL&amp;P'!H32:I32+'[12]City Gas'!H32:I32+[12]SCVNG!H32+[12]Florence!H32+'[12]MG&amp;E'!H32:I32</f>
        <v>0</v>
      </c>
      <c r="I32" s="108"/>
      <c r="J32" s="107">
        <f>'[12]WI Gas'!J32:K32+[12]WEPCO!J32+[12]WPSC!J32+[12]Alliant!J32+[12]NSP!J32+[12]MWNG!J32+'[12]SWL&amp;P'!J32:K32+'[12]City Gas'!J32:K32+[12]SCVNG!J32+[12]Florence!J32+'[12]MG&amp;E'!J32:K32</f>
        <v>0</v>
      </c>
      <c r="K32" s="108"/>
      <c r="L32" s="6">
        <f t="shared" si="2"/>
        <v>13904</v>
      </c>
    </row>
    <row r="33" spans="1:12" s="2" customFormat="1" x14ac:dyDescent="0.25">
      <c r="A33" s="5" t="s">
        <v>29</v>
      </c>
      <c r="B33" s="4">
        <f>'[12]WI Gas'!B33+[12]WEPCO!B33+[12]WPSC!B33+[12]Alliant!B33+[12]NSP!B33+[12]MWNG!B33+'[12]SWL&amp;P'!B33+'[12]City Gas'!B33+[12]SCVNG!B33+[12]Florence!B33+'[12]MG&amp;E'!B33</f>
        <v>0</v>
      </c>
      <c r="C33" s="4">
        <f>'[12]WI Gas'!C33+[12]WEPCO!C33+[12]WPSC!C33+[12]Alliant!C33+[12]NSP!C33+[12]MWNG!C33+'[12]SWL&amp;P'!C33+'[12]City Gas'!C33+[12]SCVNG!C33+[12]Florence!C33+'[12]MG&amp;E'!C33</f>
        <v>0</v>
      </c>
      <c r="D33" s="107">
        <f>'[12]WI Gas'!D33:E33+[12]WEPCO!D33+[12]WPSC!D33+[12]Alliant!D33+[12]NSP!D33+[12]MWNG!D33+'[12]SWL&amp;P'!D33:E33+'[12]City Gas'!D33:E33+[12]SCVNG!D33+[12]Florence!D33+'[12]MG&amp;E'!D33:E33</f>
        <v>0</v>
      </c>
      <c r="E33" s="108"/>
      <c r="F33" s="107">
        <f>'[12]WI Gas'!F33:G33+[12]WEPCO!F33+[12]WPSC!F33+[12]Alliant!F33+[12]NSP!F33+[12]MWNG!F33+'[12]SWL&amp;P'!F33:G33+'[12]City Gas'!F33:G33+[12]SCVNG!F33+[12]Florence!F33+'[12]MG&amp;E'!F33:G33</f>
        <v>0</v>
      </c>
      <c r="G33" s="108"/>
      <c r="H33" s="107">
        <f>'[12]WI Gas'!H33:I33+[12]WEPCO!H33+[12]WPSC!H33+[12]Alliant!H33+[12]NSP!H33+[12]MWNG!H33+'[12]SWL&amp;P'!H33:I33+'[12]City Gas'!H33:I33+[12]SCVNG!H33+[12]Florence!H33+'[12]MG&amp;E'!H33:I33</f>
        <v>0</v>
      </c>
      <c r="I33" s="108"/>
      <c r="J33" s="107">
        <f>'[12]WI Gas'!J33:K33+[12]WEPCO!J33+[12]WPSC!J33+[12]Alliant!J33+[12]NSP!J33+[12]MWNG!J33+'[12]SWL&amp;P'!J33:K33+'[12]City Gas'!J33:K33+[12]SCVNG!J33+[12]Florence!J33+'[12]MG&amp;E'!J33:K33</f>
        <v>0</v>
      </c>
      <c r="K33" s="108"/>
      <c r="L33" s="6">
        <f t="shared" si="2"/>
        <v>0</v>
      </c>
    </row>
    <row r="34" spans="1:12" s="2" customFormat="1" x14ac:dyDescent="0.25">
      <c r="A34" s="5" t="s">
        <v>30</v>
      </c>
      <c r="B34" s="4">
        <f>'[12]WI Gas'!B34+[12]WEPCO!B34+[12]WPSC!B34+[12]Alliant!B34+[12]NSP!B34+[12]MWNG!B34+'[12]SWL&amp;P'!B34+'[12]City Gas'!B34+[12]SCVNG!B34+[12]Florence!B34+'[12]MG&amp;E'!B34</f>
        <v>0</v>
      </c>
      <c r="C34" s="4">
        <f>'[12]WI Gas'!C34+[12]WEPCO!C34+[12]WPSC!C34+[12]Alliant!C34+[12]NSP!C34+[12]MWNG!C34+'[12]SWL&amp;P'!C34+'[12]City Gas'!C34+[12]SCVNG!C34+[12]Florence!C34+'[12]MG&amp;E'!C34</f>
        <v>96</v>
      </c>
      <c r="D34" s="107">
        <f>'[12]WI Gas'!D34:E34+[12]WEPCO!D34+[12]WPSC!D34+[12]Alliant!D34+[12]NSP!D34+[12]MWNG!D34+'[12]SWL&amp;P'!D34:E34+'[12]City Gas'!D34:E34+[12]SCVNG!D34+[12]Florence!D34+'[12]MG&amp;E'!D34:E34</f>
        <v>14712</v>
      </c>
      <c r="E34" s="108"/>
      <c r="F34" s="107">
        <f>'[12]WI Gas'!F34:G34+[12]WEPCO!F34+[12]WPSC!F34+[12]Alliant!F34+[12]NSP!F34+[12]MWNG!F34+'[12]SWL&amp;P'!F34:G34+'[12]City Gas'!F34:G34+[12]SCVNG!F34+[12]Florence!F34+'[12]MG&amp;E'!F34:G34</f>
        <v>0</v>
      </c>
      <c r="G34" s="108"/>
      <c r="H34" s="107">
        <f>'[12]WI Gas'!H34:I34+[12]WEPCO!H34+[12]WPSC!H34+[12]Alliant!H34+[12]NSP!H34+[12]MWNG!H34+'[12]SWL&amp;P'!H34:I34+'[12]City Gas'!H34:I34+[12]SCVNG!H34+[12]Florence!H34+'[12]MG&amp;E'!H34:I34</f>
        <v>0</v>
      </c>
      <c r="I34" s="108"/>
      <c r="J34" s="107">
        <f>'[12]WI Gas'!J34:K34+[12]WEPCO!J34+[12]WPSC!J34+[12]Alliant!J34+[12]NSP!J34+[12]MWNG!J34+'[12]SWL&amp;P'!J34:K34+'[12]City Gas'!J34:K34+[12]SCVNG!J34+[12]Florence!J34+'[12]MG&amp;E'!J34:K34</f>
        <v>0</v>
      </c>
      <c r="K34" s="108"/>
      <c r="L34" s="6">
        <f t="shared" si="2"/>
        <v>14808</v>
      </c>
    </row>
    <row r="35" spans="1:12" s="2" customFormat="1" x14ac:dyDescent="0.25">
      <c r="A35" s="5" t="s">
        <v>31</v>
      </c>
      <c r="B35" s="4">
        <f>'[12]WI Gas'!B35+[12]WEPCO!B35+[12]WPSC!B35+[12]Alliant!B35+[12]NSP!B35+[12]MWNG!B35+'[12]SWL&amp;P'!B35+'[12]City Gas'!B35+[12]SCVNG!B35+[12]Florence!B35+'[12]MG&amp;E'!B35</f>
        <v>22</v>
      </c>
      <c r="C35" s="4">
        <f>'[12]WI Gas'!C35+[12]WEPCO!C35+[12]WPSC!C35+[12]Alliant!C35+[12]NSP!C35+[12]MWNG!C35+'[12]SWL&amp;P'!C35+'[12]City Gas'!C35+[12]SCVNG!C35+[12]Florence!C35+'[12]MG&amp;E'!C35</f>
        <v>1325206</v>
      </c>
      <c r="D35" s="107">
        <f>'[12]WI Gas'!D35:E35+[12]WEPCO!D35+[12]WPSC!D35+[12]Alliant!D35+[12]NSP!D35+[12]MWNG!D35+'[12]SWL&amp;P'!D35:E35+'[12]City Gas'!D35:E35+[12]SCVNG!D35+[12]Florence!D35+'[12]MG&amp;E'!D35:E35</f>
        <v>16085</v>
      </c>
      <c r="E35" s="108"/>
      <c r="F35" s="107">
        <f>'[12]WI Gas'!F35:G35+[12]WEPCO!F35+[12]WPSC!F35+[12]Alliant!F35+[12]NSP!F35+[12]MWNG!F35+'[12]SWL&amp;P'!F35:G35+'[12]City Gas'!F35:G35+[12]SCVNG!F35+[12]Florence!F35+'[12]MG&amp;E'!F35:G35</f>
        <v>1091</v>
      </c>
      <c r="G35" s="108"/>
      <c r="H35" s="107">
        <f>'[12]WI Gas'!H35:I35+[12]WEPCO!H35+[12]WPSC!H35+[12]Alliant!H35+[12]NSP!H35+[12]MWNG!H35+'[12]SWL&amp;P'!H35:I35+'[12]City Gas'!H35:I35+[12]SCVNG!H35+[12]Florence!H35+'[12]MG&amp;E'!H35:I35</f>
        <v>83</v>
      </c>
      <c r="I35" s="108"/>
      <c r="J35" s="107">
        <f>'[12]WI Gas'!J35:K35+[12]WEPCO!J35+[12]WPSC!J35+[12]Alliant!J35+[12]NSP!J35+[12]MWNG!J35+'[12]SWL&amp;P'!J35:K35+'[12]City Gas'!J35:K35+[12]SCVNG!J35+[12]Florence!J35+'[12]MG&amp;E'!J35:K35</f>
        <v>1</v>
      </c>
      <c r="K35" s="108"/>
      <c r="L35" s="6">
        <f t="shared" si="2"/>
        <v>1342488</v>
      </c>
    </row>
    <row r="36" spans="1:12" s="2" customFormat="1" x14ac:dyDescent="0.25">
      <c r="A36" s="5" t="s">
        <v>32</v>
      </c>
      <c r="B36" s="4">
        <f>'[12]WI Gas'!B36+[12]WEPCO!B36+[12]WPSC!B36+[12]Alliant!B36+[12]NSP!B36+[12]MWNG!B36+'[12]SWL&amp;P'!B36+'[12]City Gas'!B36+[12]SCVNG!B36+[12]Florence!B36+'[12]MG&amp;E'!B36</f>
        <v>0</v>
      </c>
      <c r="C36" s="4">
        <f>'[12]WI Gas'!C36+[12]WEPCO!C36+[12]WPSC!C36+[12]Alliant!C36+[12]NSP!C36+[12]MWNG!C36+'[12]SWL&amp;P'!C36+'[12]City Gas'!C36+[12]SCVNG!C36+[12]Florence!C36+'[12]MG&amp;E'!C36</f>
        <v>0</v>
      </c>
      <c r="D36" s="107">
        <f>'[12]WI Gas'!D36:E36+[12]WEPCO!D36+[12]WPSC!D36+[12]Alliant!D36+[12]NSP!D36+[12]MWNG!D36+'[12]SWL&amp;P'!D36:E36+'[12]City Gas'!D36:E36+[12]SCVNG!D36+[12]Florence!D36+'[12]MG&amp;E'!D36:E36</f>
        <v>0</v>
      </c>
      <c r="E36" s="108"/>
      <c r="F36" s="107">
        <f>'[12]WI Gas'!F36:G36+[12]WEPCO!F36+[12]WPSC!F36+[12]Alliant!F36+[12]NSP!F36+[12]MWNG!F36+'[12]SWL&amp;P'!F36:G36+'[12]City Gas'!F36:G36+[12]SCVNG!F36+[12]Florence!F36+'[12]MG&amp;E'!F36:G36</f>
        <v>0</v>
      </c>
      <c r="G36" s="108"/>
      <c r="H36" s="107">
        <f>'[12]WI Gas'!H36:I36+[12]WEPCO!H36+[12]WPSC!H36+[12]Alliant!H36+[12]NSP!H36+[12]MWNG!H36+'[12]SWL&amp;P'!H36:I36+'[12]City Gas'!H36:I36+[12]SCVNG!H36+[12]Florence!H36+'[12]MG&amp;E'!H36:I36</f>
        <v>0</v>
      </c>
      <c r="I36" s="108"/>
      <c r="J36" s="107">
        <f>'[12]WI Gas'!J36:K36+[12]WEPCO!J36+[12]WPSC!J36+[12]Alliant!J36+[12]NSP!J36+[12]MWNG!J36+'[12]SWL&amp;P'!J36:K36+'[12]City Gas'!J36:K36+[12]SCVNG!J36+[12]Florence!J36+'[12]MG&amp;E'!J36:K36</f>
        <v>0</v>
      </c>
      <c r="K36" s="108"/>
      <c r="L36" s="6">
        <f t="shared" si="2"/>
        <v>0</v>
      </c>
    </row>
    <row r="37" spans="1:12" s="2" customFormat="1" x14ac:dyDescent="0.25">
      <c r="A37" s="5" t="s">
        <v>10</v>
      </c>
      <c r="B37" s="4">
        <f>'[12]WI Gas'!B37+[12]WEPCO!B37+[12]WPSC!B37+[12]Alliant!B37+[12]NSP!B37+[12]MWNG!B37+'[12]SWL&amp;P'!B37+'[12]City Gas'!B37+[12]SCVNG!B37+[12]Florence!B37+'[12]MG&amp;E'!B37</f>
        <v>0</v>
      </c>
      <c r="C37" s="4">
        <f>'[12]WI Gas'!C37+[12]WEPCO!C37+[12]WPSC!C37+[12]Alliant!C37+[12]NSP!C37+[12]MWNG!C37+'[12]SWL&amp;P'!C37+'[12]City Gas'!C37+[12]SCVNG!C37+[12]Florence!C37+'[12]MG&amp;E'!C37</f>
        <v>0</v>
      </c>
      <c r="D37" s="107">
        <f>'[12]WI Gas'!D37:E37+[12]WEPCO!D37+[12]WPSC!D37+[12]Alliant!D37+[12]NSP!D37+[12]MWNG!D37+'[12]SWL&amp;P'!D37:E37+'[12]City Gas'!D37:E37+[12]SCVNG!D37+[12]Florence!D37+'[12]MG&amp;E'!D37:E37</f>
        <v>0</v>
      </c>
      <c r="E37" s="108"/>
      <c r="F37" s="107">
        <f>'[12]WI Gas'!F37:G37+[12]WEPCO!F37+[12]WPSC!F37+[12]Alliant!F37+[12]NSP!F37+[12]MWNG!F37+'[12]SWL&amp;P'!F37:G37+'[12]City Gas'!F37:G37+[12]SCVNG!F37+[12]Florence!F37+'[12]MG&amp;E'!F37:G37</f>
        <v>0</v>
      </c>
      <c r="G37" s="108"/>
      <c r="H37" s="107">
        <f>'[12]WI Gas'!H37:I37+[12]WEPCO!H37+[12]WPSC!H37+[12]Alliant!H37+[12]NSP!H37+[12]MWNG!H37+'[12]SWL&amp;P'!H37:I37+'[12]City Gas'!H37:I37+[12]SCVNG!H37+[12]Florence!H37+'[12]MG&amp;E'!H37:I37</f>
        <v>0</v>
      </c>
      <c r="I37" s="108"/>
      <c r="J37" s="107">
        <f>'[12]WI Gas'!J37:K37+[12]WEPCO!J37+[12]WPSC!J37+[12]Alliant!J37+[12]NSP!J37+[12]MWNG!J37+'[12]SWL&amp;P'!J37:K37+'[12]City Gas'!J37:K37+[12]SCVNG!J37+[12]Florence!J37+'[12]MG&amp;E'!J37:K37</f>
        <v>0</v>
      </c>
      <c r="K37" s="108"/>
      <c r="L37" s="6">
        <f t="shared" si="2"/>
        <v>0</v>
      </c>
    </row>
    <row r="38" spans="1:12" s="2" customFormat="1" x14ac:dyDescent="0.25">
      <c r="A38" s="5" t="s">
        <v>10</v>
      </c>
      <c r="B38" s="4">
        <f>'[12]WI Gas'!B38+[12]WEPCO!B38+[12]WPSC!B38+[12]Alliant!B38+[12]NSP!B38+[12]MWNG!B38+'[12]SWL&amp;P'!B38+'[12]City Gas'!B38+[12]SCVNG!B38+[12]Florence!B38+'[12]MG&amp;E'!B38</f>
        <v>337</v>
      </c>
      <c r="C38" s="4">
        <f>'[12]WI Gas'!C38+[12]WEPCO!C38+[12]WPSC!C38+[12]Alliant!C38+[12]NSP!C38+[12]MWNG!C38+'[12]SWL&amp;P'!C38+'[12]City Gas'!C38+[12]SCVNG!C38+[12]Florence!C38+'[12]MG&amp;E'!C38</f>
        <v>1211</v>
      </c>
      <c r="D38" s="107">
        <f>'[12]WI Gas'!D38:E38+[12]WEPCO!D38+[12]WPSC!D38+[12]Alliant!D38+[12]NSP!D38+[12]MWNG!D38+'[12]SWL&amp;P'!D38:E38+'[12]City Gas'!D38:E38+[12]SCVNG!D38+[12]Florence!D38+'[12]MG&amp;E'!D38:E38</f>
        <v>51</v>
      </c>
      <c r="E38" s="108"/>
      <c r="F38" s="107">
        <f>'[12]WI Gas'!F38:G38+[12]WEPCO!F38+[12]WPSC!F38+[12]Alliant!F38+[12]NSP!F38+[12]MWNG!F38+'[12]SWL&amp;P'!F38:G38+'[12]City Gas'!F38:G38+[12]SCVNG!F38+[12]Florence!F38+'[12]MG&amp;E'!F38:G38</f>
        <v>0</v>
      </c>
      <c r="G38" s="108"/>
      <c r="H38" s="107">
        <f>'[12]WI Gas'!H38:I38+[12]WEPCO!H38+[12]WPSC!H38+[12]Alliant!H38+[12]NSP!H38+[12]MWNG!H38+'[12]SWL&amp;P'!H38:I38+'[12]City Gas'!H38:I38+[12]SCVNG!H38+[12]Florence!H38+'[12]MG&amp;E'!H38:I38</f>
        <v>0</v>
      </c>
      <c r="I38" s="108"/>
      <c r="J38" s="107">
        <f>'[12]WI Gas'!J38:K38+[12]WEPCO!J38+[12]WPSC!J38+[12]Alliant!J38+[12]NSP!J38+[12]MWNG!J38+'[12]SWL&amp;P'!J38:K38+'[12]City Gas'!J38:K38+[12]SCVNG!J38+[12]Florence!J38+'[12]MG&amp;E'!J38:K38</f>
        <v>0</v>
      </c>
      <c r="K38" s="108"/>
      <c r="L38" s="6">
        <f t="shared" si="2"/>
        <v>1599</v>
      </c>
    </row>
    <row r="39" spans="1:12" s="2" customFormat="1" x14ac:dyDescent="0.25">
      <c r="A39" s="11" t="s">
        <v>11</v>
      </c>
      <c r="B39" s="6">
        <f>SUM(B30:B38)</f>
        <v>361</v>
      </c>
      <c r="C39" s="6">
        <f t="shared" ref="C39:L39" si="3">SUM(C30:C38)</f>
        <v>1562332</v>
      </c>
      <c r="D39" s="109">
        <f t="shared" si="3"/>
        <v>74442</v>
      </c>
      <c r="E39" s="109">
        <f t="shared" si="3"/>
        <v>0</v>
      </c>
      <c r="F39" s="109">
        <f t="shared" si="3"/>
        <v>2402</v>
      </c>
      <c r="G39" s="109">
        <f t="shared" si="3"/>
        <v>0</v>
      </c>
      <c r="H39" s="109">
        <f t="shared" si="3"/>
        <v>316</v>
      </c>
      <c r="I39" s="109">
        <f t="shared" si="3"/>
        <v>0</v>
      </c>
      <c r="J39" s="110">
        <f t="shared" si="3"/>
        <v>10</v>
      </c>
      <c r="K39" s="111"/>
      <c r="L39" s="6">
        <f t="shared" si="3"/>
        <v>1639863</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'[12]WI Gas'!B43+[12]WEPCO!B43+[12]WPSC!B43+[12]Alliant!B43+[12]NSP!B43+[12]MWNG!B43+'[12]SWL&amp;P'!B43+'[12]City Gas'!B43+[12]SCVNG!B43+[12]Florence!B43+'[12]MG&amp;E'!B43</f>
        <v>327.63200000000001</v>
      </c>
      <c r="C43" s="4">
        <f>'[12]WI Gas'!C43+[12]WEPCO!C43+[12]WPSC!C43+[12]Alliant!C43+[12]NSP!C43+[12]MWNG!C43+'[12]SWL&amp;P'!C43+'[12]City Gas'!C43+[12]SCVNG!C43+[12]Florence!C43+'[12]MG&amp;E'!C43</f>
        <v>3.57</v>
      </c>
      <c r="D43" s="4">
        <f>'[12]WI Gas'!D43+[12]WEPCO!D43+[12]WPSC!D43+[12]Alliant!D43+[12]NSP!D43+[12]MWNG!D43+'[12]SWL&amp;P'!D43+'[12]City Gas'!D43+[12]SCVNG!D43+[12]Florence!D43+'[12]MG&amp;E'!D43</f>
        <v>35.340000000000003</v>
      </c>
      <c r="E43" s="4">
        <f>'[12]WI Gas'!E43+[12]WEPCO!E43+[12]WPSC!E43+[12]Alliant!E43+[12]NSP!E43+[12]MWNG!E43+'[12]SWL&amp;P'!E43+'[12]City Gas'!E43+[12]SCVNG!E43+[12]Florence!E43+'[12]MG&amp;E'!E43</f>
        <v>1466.5510000000002</v>
      </c>
      <c r="F43" s="4">
        <f>'[12]WI Gas'!F43+[12]WEPCO!F43+[12]WPSC!F43+[12]Alliant!F43+[12]NSP!F43+[12]MWNG!F43+'[12]SWL&amp;P'!F43+'[12]City Gas'!F43+[12]SCVNG!F43+[12]Florence!F43+'[12]MG&amp;E'!F43</f>
        <v>7425.2080000000005</v>
      </c>
      <c r="G43" s="4">
        <f>'[12]WI Gas'!G43+[12]WEPCO!G43+[12]WPSC!G43+[12]Alliant!G43+[12]NSP!G43+[12]MWNG!G43+'[12]SWL&amp;P'!G43+'[12]City Gas'!G43+[12]SCVNG!G43+[12]Florence!G43+'[12]MG&amp;E'!G43</f>
        <v>4994.8360000000002</v>
      </c>
      <c r="H43" s="4">
        <f>'[12]WI Gas'!H43+[12]WEPCO!H43+[12]WPSC!H43+[12]Alliant!H43+[12]NSP!H43+[12]MWNG!H43+'[12]SWL&amp;P'!H43+'[12]City Gas'!H43+[12]SCVNG!H43+[12]Florence!H43+'[12]MG&amp;E'!H43</f>
        <v>4022.6800000000003</v>
      </c>
      <c r="I43" s="4">
        <f>'[12]WI Gas'!I43+[12]WEPCO!I43+[12]WPSC!I43+[12]Alliant!I43+[12]NSP!I43+[12]MWNG!I43+'[12]SWL&amp;P'!I43+'[12]City Gas'!I43+[12]SCVNG!I43+[12]Florence!I43+'[12]MG&amp;E'!I43</f>
        <v>11194.816999999999</v>
      </c>
      <c r="J43" s="4">
        <f>'[12]WI Gas'!J43+[12]WEPCO!J43+[12]WPSC!J43+[12]Alliant!J43+[12]NSP!J43+[12]MWNG!J43+'[12]SWL&amp;P'!J43+'[12]City Gas'!J43+[12]SCVNG!J43+[12]Florence!J43+'[12]MG&amp;E'!J43</f>
        <v>6568.7310000000007</v>
      </c>
      <c r="K43" s="4">
        <f>'[12]WI Gas'!K43+[12]WEPCO!K43+[12]WPSC!K43+[12]Alliant!K43+[12]NSP!K43+[12]MWNG!K43+'[12]SWL&amp;P'!K43+'[12]City Gas'!K43+[12]SCVNG!K43+[12]Florence!K43+'[12]MG&amp;E'!K43</f>
        <v>2363.299</v>
      </c>
      <c r="L43" s="17">
        <f>SUM(B43:K43)</f>
        <v>38402.664000000004</v>
      </c>
    </row>
    <row r="44" spans="1:12" s="2" customFormat="1" x14ac:dyDescent="0.25">
      <c r="A44" s="5" t="s">
        <v>19</v>
      </c>
      <c r="B44" s="4">
        <f>'[12]WI Gas'!B44+[12]WEPCO!B44+[12]WPSC!B44+[12]Alliant!B44+[12]NSP!B44+[12]MWNG!B44+'[12]SWL&amp;P'!B44+'[12]City Gas'!B44+[12]SCVNG!B44+[12]Florence!B44+'[12]MG&amp;E'!B44</f>
        <v>5853</v>
      </c>
      <c r="C44" s="4">
        <f>'[12]WI Gas'!C44+[12]WEPCO!C44+[12]WPSC!C44+[12]Alliant!C44+[12]NSP!C44+[12]MWNG!C44+'[12]SWL&amp;P'!C44+'[12]City Gas'!C44+[12]SCVNG!C44+[12]Florence!C44+'[12]MG&amp;E'!C44</f>
        <v>2505</v>
      </c>
      <c r="D44" s="4">
        <f>'[12]WI Gas'!D44+[12]WEPCO!D44+[12]WPSC!D44+[12]Alliant!D44+[12]NSP!D44+[12]MWNG!D44+'[12]SWL&amp;P'!D44+'[12]City Gas'!D44+[12]SCVNG!D44+[12]Florence!D44+'[12]MG&amp;E'!D44</f>
        <v>1916</v>
      </c>
      <c r="E44" s="4">
        <f>'[12]WI Gas'!E44+[12]WEPCO!E44+[12]WPSC!E44+[12]Alliant!E44+[12]NSP!E44+[12]MWNG!E44+'[12]SWL&amp;P'!E44+'[12]City Gas'!E44+[12]SCVNG!E44+[12]Florence!E44+'[12]MG&amp;E'!E44</f>
        <v>48851</v>
      </c>
      <c r="F44" s="4">
        <f>'[12]WI Gas'!F44+[12]WEPCO!F44+[12]WPSC!F44+[12]Alliant!F44+[12]NSP!F44+[12]MWNG!F44+'[12]SWL&amp;P'!F44+'[12]City Gas'!F44+[12]SCVNG!F44+[12]Florence!F44+'[12]MG&amp;E'!F44</f>
        <v>208003</v>
      </c>
      <c r="G44" s="4">
        <f>'[12]WI Gas'!G44+[12]WEPCO!G44+[12]WPSC!G44+[12]Alliant!G44+[12]NSP!G44+[12]MWNG!G44+'[12]SWL&amp;P'!G44+'[12]City Gas'!G44+[12]SCVNG!G44+[12]Florence!G44+'[12]MG&amp;E'!G44</f>
        <v>300457</v>
      </c>
      <c r="H44" s="4">
        <f>'[12]WI Gas'!H44+[12]WEPCO!H44+[12]WPSC!H44+[12]Alliant!H44+[12]NSP!H44+[12]MWNG!H44+'[12]SWL&amp;P'!H44+'[12]City Gas'!H44+[12]SCVNG!H44+[12]Florence!H44+'[12]MG&amp;E'!H44</f>
        <v>265489</v>
      </c>
      <c r="I44" s="4">
        <f>'[12]WI Gas'!I44+[12]WEPCO!I44+[12]WPSC!I44+[12]Alliant!I44+[12]NSP!I44+[12]MWNG!I44+'[12]SWL&amp;P'!I44+'[12]City Gas'!I44+[12]SCVNG!I44+[12]Florence!I44+'[12]MG&amp;E'!I44</f>
        <v>369122</v>
      </c>
      <c r="J44" s="4">
        <f>'[12]WI Gas'!J44+[12]WEPCO!J44+[12]WPSC!J44+[12]Alliant!J44+[12]NSP!J44+[12]MWNG!J44+'[12]SWL&amp;P'!J44+'[12]City Gas'!J44+[12]SCVNG!J44+[12]Florence!J44+'[12]MG&amp;E'!J44</f>
        <v>285357</v>
      </c>
      <c r="K44" s="4">
        <f>'[12]WI Gas'!K44+[12]WEPCO!K44+[12]WPSC!K44+[12]Alliant!K44+[12]NSP!K44+[12]MWNG!K44+'[12]SWL&amp;P'!K44+'[12]City Gas'!K44+[12]SCVNG!K44+[12]Florence!K44+'[12]MG&amp;E'!K44</f>
        <v>152310</v>
      </c>
      <c r="L44" s="6">
        <f>SUM(B44:K44)</f>
        <v>1639863</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'[12]WI Gas'!E49:F49+[12]WEPCO!E49+[12]WPSC!E49+[12]Alliant!E49+[12]NSP!E49+[12]MWNG!E49+'[12]SWL&amp;P'!E49:F49+'[12]City Gas'!E49:F49+[12]SCVNG!E49+[12]Florence!E49+'[12]MG&amp;E'!E49:F49</f>
        <v>30</v>
      </c>
      <c r="F49" s="108"/>
      <c r="G49" s="107">
        <f>'[12]WI Gas'!G49:H49+[12]WEPCO!G49+[12]WPSC!G49+[12]Alliant!G49+[12]NSP!G49+[12]MWNG!G49+'[12]SWL&amp;P'!G49:H49+'[12]City Gas'!G49:H49+[12]SCVNG!G49+[12]Florence!G49+'[12]MG&amp;E'!G49:H49</f>
        <v>8</v>
      </c>
      <c r="H49" s="108"/>
      <c r="I49" s="107">
        <f>'[12]WI Gas'!I49:J49+[12]WEPCO!I49+[12]WPSC!I49+[12]Alliant!I49+[12]NSP!I49+[12]MWNG!I49+'[12]SWL&amp;P'!I49:J49+'[12]City Gas'!I49:J49+[12]SCVNG!I49+[12]Florence!I49+'[12]MG&amp;E'!I49:J49</f>
        <v>161</v>
      </c>
      <c r="J49" s="108"/>
      <c r="K49" s="107">
        <f>'[12]WI Gas'!K49:L49+[12]WEPCO!K49+[12]WPSC!K49+[12]Alliant!K49+[12]NSP!K49+[12]MWNG!K49+'[12]SWL&amp;P'!K49:L49+'[12]City Gas'!K49:L49+[12]SCVNG!K49+[12]Florence!K49+'[12]MG&amp;E'!K49:L49</f>
        <v>70</v>
      </c>
      <c r="L49" s="108"/>
    </row>
    <row r="50" spans="1:12" s="2" customFormat="1" x14ac:dyDescent="0.25">
      <c r="A50" s="101" t="s">
        <v>54</v>
      </c>
      <c r="B50" s="102"/>
      <c r="C50" s="102"/>
      <c r="D50" s="103"/>
      <c r="E50" s="107">
        <f>'[12]WI Gas'!E50:F50+[12]WEPCO!E50+[12]WPSC!E50+[12]Alliant!E50+[12]NSP!E50+[12]MWNG!E50+'[12]SWL&amp;P'!E50:F50+'[12]City Gas'!E50:F50+[12]SCVNG!E50+[12]Florence!E50+'[12]MG&amp;E'!E50:F50</f>
        <v>20</v>
      </c>
      <c r="F50" s="108"/>
      <c r="G50" s="107">
        <f>'[12]WI Gas'!G50:H50+[12]WEPCO!G50+[12]WPSC!G50+[12]Alliant!G50+[12]NSP!G50+[12]MWNG!G50+'[12]SWL&amp;P'!G50:H50+'[12]City Gas'!G50:H50+[12]SCVNG!G50+[12]Florence!G50+'[12]MG&amp;E'!G50:H50</f>
        <v>9</v>
      </c>
      <c r="H50" s="108"/>
      <c r="I50" s="107">
        <f>'[12]WI Gas'!I50:J50+[12]WEPCO!I50+[12]WPSC!I50+[12]Alliant!I50+[12]NSP!I50+[12]MWNG!I50+'[12]SWL&amp;P'!I50:J50+'[12]City Gas'!I50:J50+[12]SCVNG!I50+[12]Florence!I50+'[12]MG&amp;E'!I50:J50</f>
        <v>128</v>
      </c>
      <c r="J50" s="108"/>
      <c r="K50" s="107">
        <f>'[12]WI Gas'!K50:L50+[12]WEPCO!K50+[12]WPSC!K50+[12]Alliant!K50+[12]NSP!K50+[12]MWNG!K50+'[12]SWL&amp;P'!K50:L50+'[12]City Gas'!K50:L50+[12]SCVNG!K50+[12]Florence!K50+'[12]MG&amp;E'!K50:L50</f>
        <v>89</v>
      </c>
      <c r="L50" s="108"/>
    </row>
    <row r="51" spans="1:12" s="2" customFormat="1" x14ac:dyDescent="0.25">
      <c r="A51" s="101" t="s">
        <v>55</v>
      </c>
      <c r="B51" s="102"/>
      <c r="C51" s="102"/>
      <c r="D51" s="103"/>
      <c r="E51" s="107">
        <f>'[12]WI Gas'!E51:F51+[12]WEPCO!E51+[12]WPSC!E51+[12]Alliant!E51+[12]NSP!E51+[12]MWNG!E51+'[12]SWL&amp;P'!E51:F51+'[12]City Gas'!E51:F51+[12]SCVNG!E51+[12]Florence!E51+'[12]MG&amp;E'!E51:F51</f>
        <v>219</v>
      </c>
      <c r="F51" s="108"/>
      <c r="G51" s="107">
        <f>'[12]WI Gas'!G51:H51+[12]WEPCO!G51+[12]WPSC!G51+[12]Alliant!G51+[12]NSP!G51+[12]MWNG!G51+'[12]SWL&amp;P'!G51:H51+'[12]City Gas'!G51:H51+[12]SCVNG!G51+[12]Florence!G51+'[12]MG&amp;E'!G51:H51</f>
        <v>187</v>
      </c>
      <c r="H51" s="108"/>
      <c r="I51" s="107">
        <f>'[12]WI Gas'!I51:J51+[12]WEPCO!I51+[12]WPSC!I51+[12]Alliant!I51+[12]NSP!I51+[12]MWNG!I51+'[12]SWL&amp;P'!I51:J51+'[12]City Gas'!I51:J51+[12]SCVNG!I51+[12]Florence!I51+'[12]MG&amp;E'!I51:J51</f>
        <v>892</v>
      </c>
      <c r="J51" s="108"/>
      <c r="K51" s="107">
        <f>'[12]WI Gas'!K51:L51+[12]WEPCO!K51+[12]WPSC!K51+[12]Alliant!K51+[12]NSP!K51+[12]MWNG!K51+'[12]SWL&amp;P'!K51:L51+'[12]City Gas'!K51:L51+[12]SCVNG!K51+[12]Florence!K51+'[12]MG&amp;E'!K51:L51</f>
        <v>468</v>
      </c>
      <c r="L51" s="108"/>
    </row>
    <row r="52" spans="1:12" s="2" customFormat="1" x14ac:dyDescent="0.25">
      <c r="A52" s="101" t="s">
        <v>56</v>
      </c>
      <c r="B52" s="102"/>
      <c r="C52" s="102"/>
      <c r="D52" s="103"/>
      <c r="E52" s="107">
        <f>'[12]WI Gas'!E52:F52+[12]WEPCO!E52+[12]WPSC!E52+[12]Alliant!E52+[12]NSP!E52+[12]MWNG!E52+'[12]SWL&amp;P'!E52:F52+'[12]City Gas'!E52:F52+[12]SCVNG!E52+[12]Florence!E52+'[12]MG&amp;E'!E52:F52</f>
        <v>4</v>
      </c>
      <c r="F52" s="108"/>
      <c r="G52" s="107">
        <f>'[12]WI Gas'!G52:H52+[12]WEPCO!G52+[12]WPSC!G52+[12]Alliant!G52+[12]NSP!G52+[12]MWNG!G52+'[12]SWL&amp;P'!G52:H52+'[12]City Gas'!G52:H52+[12]SCVNG!G52+[12]Florence!G52+'[12]MG&amp;E'!G52:H52</f>
        <v>2</v>
      </c>
      <c r="H52" s="108"/>
      <c r="I52" s="107">
        <f>'[12]WI Gas'!I52:J52+[12]WEPCO!I52+[12]WPSC!I52+[12]Alliant!I52+[12]NSP!I52+[12]MWNG!I52+'[12]SWL&amp;P'!I52:J52+'[12]City Gas'!I52:J52+[12]SCVNG!I52+[12]Florence!I52+'[12]MG&amp;E'!I52:J52</f>
        <v>242</v>
      </c>
      <c r="J52" s="108"/>
      <c r="K52" s="107">
        <f>'[12]WI Gas'!K52:L52+[12]WEPCO!K52+[12]WPSC!K52+[12]Alliant!K52+[12]NSP!K52+[12]MWNG!K52+'[12]SWL&amp;P'!K52:L52+'[12]City Gas'!K52:L52+[12]SCVNG!K52+[12]Florence!K52+'[12]MG&amp;E'!K52:L52</f>
        <v>205</v>
      </c>
      <c r="L52" s="108"/>
    </row>
    <row r="53" spans="1:12" s="2" customFormat="1" x14ac:dyDescent="0.25">
      <c r="A53" s="101" t="s">
        <v>57</v>
      </c>
      <c r="B53" s="102"/>
      <c r="C53" s="102"/>
      <c r="D53" s="103"/>
      <c r="E53" s="107">
        <f>'[12]WI Gas'!E53:F53+[12]WEPCO!E53+[12]WPSC!E53+[12]Alliant!E53+[12]NSP!E53+[12]MWNG!E53+'[12]SWL&amp;P'!E53:F53+'[12]City Gas'!E53:F53+[12]SCVNG!E53+[12]Florence!E53+'[12]MG&amp;E'!E53:F53</f>
        <v>107</v>
      </c>
      <c r="F53" s="108"/>
      <c r="G53" s="107">
        <f>'[12]WI Gas'!G53:H53+[12]WEPCO!G53+[12]WPSC!G53+[12]Alliant!G53+[12]NSP!G53+[12]MWNG!G53+'[12]SWL&amp;P'!G53:H53+'[12]City Gas'!G53:H53+[12]SCVNG!G53+[12]Florence!G53+'[12]MG&amp;E'!G53:H53</f>
        <v>38</v>
      </c>
      <c r="H53" s="108"/>
      <c r="I53" s="107">
        <f>'[12]WI Gas'!I53:J53+[12]WEPCO!I53+[12]WPSC!I53+[12]Alliant!I53+[12]NSP!I53+[12]MWNG!I53+'[12]SWL&amp;P'!I53:J53+'[12]City Gas'!I53:J53+[12]SCVNG!I53+[12]Florence!I53+'[12]MG&amp;E'!I53:J53</f>
        <v>546</v>
      </c>
      <c r="J53" s="108"/>
      <c r="K53" s="107">
        <f>'[12]WI Gas'!K53:L53+[12]WEPCO!K53+[12]WPSC!K53+[12]Alliant!K53+[12]NSP!K53+[12]MWNG!K53+'[12]SWL&amp;P'!K53:L53+'[12]City Gas'!K53:L53+[12]SCVNG!K53+[12]Florence!K53+'[12]MG&amp;E'!K53:L53</f>
        <v>184</v>
      </c>
      <c r="L53" s="108"/>
    </row>
    <row r="54" spans="1:12" s="2" customFormat="1" x14ac:dyDescent="0.25">
      <c r="A54" s="101" t="s">
        <v>58</v>
      </c>
      <c r="B54" s="102"/>
      <c r="C54" s="102"/>
      <c r="D54" s="103"/>
      <c r="E54" s="107">
        <f>'[12]WI Gas'!E54:F54+[12]WEPCO!E54+[12]WPSC!E54+[12]Alliant!E54+[12]NSP!E54+[12]MWNG!E54+'[12]SWL&amp;P'!E54:F54+'[12]City Gas'!E54:F54+[12]SCVNG!E54+[12]Florence!E54+'[12]MG&amp;E'!E54:F54</f>
        <v>137</v>
      </c>
      <c r="F54" s="108"/>
      <c r="G54" s="107">
        <f>'[12]WI Gas'!G54:H54+[12]WEPCO!G54+[12]WPSC!G54+[12]Alliant!G54+[12]NSP!G54+[12]MWNG!G54+'[12]SWL&amp;P'!G54:H54+'[12]City Gas'!G54:H54+[12]SCVNG!G54+[12]Florence!G54+'[12]MG&amp;E'!G54:H54</f>
        <v>33</v>
      </c>
      <c r="H54" s="108"/>
      <c r="I54" s="107">
        <f>'[12]WI Gas'!I54:J54+[12]WEPCO!I54+[12]WPSC!I54+[12]Alliant!I54+[12]NSP!I54+[12]MWNG!I54+'[12]SWL&amp;P'!I54:J54+'[12]City Gas'!I54:J54+[12]SCVNG!I54+[12]Florence!I54+'[12]MG&amp;E'!I54:J54</f>
        <v>4969</v>
      </c>
      <c r="J54" s="108"/>
      <c r="K54" s="107">
        <f>'[12]WI Gas'!K54:L54+[12]WEPCO!K54+[12]WPSC!K54+[12]Alliant!K54+[12]NSP!K54+[12]MWNG!K54+'[12]SWL&amp;P'!K54:L54+'[12]City Gas'!K54:L54+[12]SCVNG!K54+[12]Florence!K54+'[12]MG&amp;E'!K54:L54</f>
        <v>897</v>
      </c>
      <c r="L54" s="108"/>
    </row>
    <row r="55" spans="1:12" s="2" customFormat="1" x14ac:dyDescent="0.25">
      <c r="A55" s="101" t="s">
        <v>59</v>
      </c>
      <c r="B55" s="102"/>
      <c r="C55" s="102"/>
      <c r="D55" s="103"/>
      <c r="E55" s="107">
        <f>'[12]WI Gas'!E55:F55+[12]WEPCO!E55+[12]WPSC!E55+[12]Alliant!E55+[12]NSP!E55+[12]MWNG!E55+'[12]SWL&amp;P'!E55:F55+'[12]City Gas'!E55:F55+[12]SCVNG!E55+[12]Florence!E55+'[12]MG&amp;E'!E55:F55</f>
        <v>5</v>
      </c>
      <c r="F55" s="108"/>
      <c r="G55" s="107">
        <f>'[12]WI Gas'!G55:H55+[12]WEPCO!G55+[12]WPSC!G55+[12]Alliant!G55+[12]NSP!G55+[12]MWNG!G55+'[12]SWL&amp;P'!G55:H55+'[12]City Gas'!G55:H55+[12]SCVNG!G55+[12]Florence!G55+'[12]MG&amp;E'!G55:H55</f>
        <v>3</v>
      </c>
      <c r="H55" s="108"/>
      <c r="I55" s="107">
        <f>'[12]WI Gas'!I55:J55+[12]WEPCO!I55+[12]WPSC!I55+[12]Alliant!I55+[12]NSP!I55+[12]MWNG!I55+'[12]SWL&amp;P'!I55:J55+'[12]City Gas'!I55:J55+[12]SCVNG!I55+[12]Florence!I55+'[12]MG&amp;E'!I55:J55</f>
        <v>49</v>
      </c>
      <c r="J55" s="108"/>
      <c r="K55" s="107">
        <f>'[12]WI Gas'!K55:L55+[12]WEPCO!K55+[12]WPSC!K55+[12]Alliant!K55+[12]NSP!K55+[12]MWNG!K55+'[12]SWL&amp;P'!K55:L55+'[12]City Gas'!K55:L55+[12]SCVNG!K55+[12]Florence!K55+'[12]MG&amp;E'!K55:L55</f>
        <v>22</v>
      </c>
      <c r="L55" s="108"/>
    </row>
    <row r="56" spans="1:12" s="2" customFormat="1" x14ac:dyDescent="0.25">
      <c r="A56" s="101" t="s">
        <v>10</v>
      </c>
      <c r="B56" s="102"/>
      <c r="C56" s="102"/>
      <c r="D56" s="103"/>
      <c r="E56" s="107">
        <f>'[12]WI Gas'!E56:F56+[12]WEPCO!E56+[12]WPSC!E56+[12]Alliant!E56+[12]NSP!E56+[12]MWNG!E56+'[12]SWL&amp;P'!E56:F56+'[12]City Gas'!E56:F56+[12]SCVNG!E56+[12]Florence!E56+'[12]MG&amp;E'!E56:F56</f>
        <v>32</v>
      </c>
      <c r="F56" s="108"/>
      <c r="G56" s="107">
        <f>'[12]WI Gas'!G56:H56+[12]WEPCO!G56+[12]WPSC!G56+[12]Alliant!G56+[12]NSP!G56+[12]MWNG!G56+'[12]SWL&amp;P'!G56:H56+'[12]City Gas'!G56:H56+[12]SCVNG!G56+[12]Florence!G56+'[12]MG&amp;E'!G56:H56</f>
        <v>7</v>
      </c>
      <c r="H56" s="108"/>
      <c r="I56" s="107">
        <f>'[12]WI Gas'!I56:J56+[12]WEPCO!I56+[12]WPSC!I56+[12]Alliant!I56+[12]NSP!I56+[12]MWNG!I56+'[12]SWL&amp;P'!I56:J56+'[12]City Gas'!I56:J56+[12]SCVNG!I56+[12]Florence!I56+'[12]MG&amp;E'!I56:J56</f>
        <v>413</v>
      </c>
      <c r="J56" s="108"/>
      <c r="K56" s="107">
        <f>'[12]WI Gas'!K56:L56+[12]WEPCO!K56+[12]WPSC!K56+[12]Alliant!K56+[12]NSP!K56+[12]MWNG!K56+'[12]SWL&amp;P'!K56:L56+'[12]City Gas'!K56:L56+[12]SCVNG!K56+[12]Florence!K56+'[12]MG&amp;E'!K56:L56</f>
        <v>100</v>
      </c>
      <c r="L56" s="108"/>
    </row>
    <row r="57" spans="1:12" s="2" customFormat="1" x14ac:dyDescent="0.25">
      <c r="A57" s="97" t="s">
        <v>60</v>
      </c>
      <c r="B57" s="97"/>
      <c r="C57" s="97"/>
      <c r="D57" s="97"/>
      <c r="E57" s="97"/>
      <c r="F57" s="97"/>
      <c r="G57" s="337">
        <f>'[12]WI Gas'!G57:L57+[12]WEPCO!G57+[12]WPSC!G57+[12]Alliant!G57+[12]NSP!G57+[12]MWNG!G57+'[12]SWL&amp;P'!G57:L57+'[12]City Gas'!G57:L57+[12]SCVNG!G57+[12]Florence!G57+'[12]MG&amp;E'!G57:L57</f>
        <v>2935</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101" t="s">
        <v>63</v>
      </c>
      <c r="B60" s="102"/>
      <c r="C60" s="103"/>
      <c r="D60" s="4">
        <f>'[12]WI Gas'!D60+[12]WEPCO!D60+[12]WPSC!D60+[12]Alliant!D60+[12]NSP!D60+[12]MWNG!D60+'[12]SWL&amp;P'!D60+'[12]City Gas'!D60+[12]SCVNG!D60+[12]Florence!D60+'[12]MG&amp;E'!D60</f>
        <v>1133</v>
      </c>
      <c r="E60" s="101" t="s">
        <v>64</v>
      </c>
      <c r="F60" s="102"/>
      <c r="G60" s="102"/>
      <c r="H60" s="102"/>
      <c r="I60" s="102"/>
      <c r="J60" s="102"/>
      <c r="K60" s="103"/>
      <c r="L60" s="4">
        <f>'[12]WI Gas'!L60+[12]WEPCO!L60+[12]WPSC!L60+[12]Alliant!L60+[12]NSP!L60+[12]MWNG!L60+'[12]SWL&amp;P'!L60+'[12]City Gas'!L60+[12]SCVNG!L60+[12]Florence!L60+'[12]MG&amp;E'!L60</f>
        <v>25848</v>
      </c>
    </row>
    <row r="61" spans="1:12" s="2" customFormat="1" x14ac:dyDescent="0.25">
      <c r="A61" s="337" t="s">
        <v>65</v>
      </c>
      <c r="B61" s="338"/>
      <c r="C61" s="339"/>
      <c r="D61" s="4">
        <f>'[12]WI Gas'!D61+[12]WEPCO!D61+[12]WPSC!D61+[12]Alliant!D61+[12]NSP!D61+[12]MWNG!D61+'[12]SWL&amp;P'!D61+'[12]City Gas'!D61+[12]SCVNG!D61+[12]Florence!D61+'[12]MG&amp;E'!D61</f>
        <v>755758</v>
      </c>
      <c r="E61" s="101" t="s">
        <v>66</v>
      </c>
      <c r="F61" s="102"/>
      <c r="G61" s="102"/>
      <c r="H61" s="102"/>
      <c r="I61" s="102"/>
      <c r="J61" s="102"/>
      <c r="K61" s="103"/>
      <c r="L61" s="4">
        <f>'[12]WI Gas'!L61+[12]WEPCO!L61+[12]WPSC!L61+[12]Alliant!L61+[12]NSP!L61+[12]MWNG!L61+'[12]SWL&amp;P'!L61+'[12]City Gas'!L61+[12]SCVNG!L61+[12]Florence!L61+'[12]MG&amp;E'!L61</f>
        <v>210291</v>
      </c>
    </row>
    <row r="62" spans="1:12" s="2" customFormat="1" x14ac:dyDescent="0.25">
      <c r="A62" s="7"/>
      <c r="B62" s="8"/>
      <c r="C62" s="8"/>
      <c r="D62" s="8"/>
      <c r="E62" s="8"/>
      <c r="F62" s="8"/>
      <c r="G62" s="8"/>
      <c r="H62" s="8"/>
      <c r="I62" s="8"/>
      <c r="J62" s="8"/>
      <c r="K62" s="8"/>
      <c r="L62" s="9"/>
    </row>
    <row r="63" spans="1:12" s="2" customFormat="1" x14ac:dyDescent="0.25">
      <c r="A63" s="79" t="s">
        <v>67</v>
      </c>
      <c r="B63" s="79"/>
      <c r="C63" s="79"/>
      <c r="D63" s="79"/>
      <c r="E63" s="79" t="s">
        <v>68</v>
      </c>
      <c r="F63" s="79"/>
      <c r="G63" s="79"/>
      <c r="H63" s="79"/>
      <c r="I63" s="79"/>
      <c r="J63" s="79"/>
      <c r="K63" s="79"/>
      <c r="L63" s="79"/>
    </row>
    <row r="64" spans="1:12" s="2" customFormat="1" x14ac:dyDescent="0.25">
      <c r="A64" s="80" t="s">
        <v>69</v>
      </c>
      <c r="B64" s="80"/>
      <c r="C64" s="80"/>
      <c r="D64" s="106">
        <f>'[12]WI Gas'!D64:D65+[12]WEPCO!D64+[12]WPSC!D64+[12]Alliant!D64+[12]NSP!D64+[12]MWNG!D64+'[12]SWL&amp;P'!D64:D65+'[12]City Gas'!D64:D65+[12]SCVNG!D64+[12]Florence!D64+'[12]MG&amp;E'!D64:D65</f>
        <v>3</v>
      </c>
      <c r="E64" s="80" t="s">
        <v>70</v>
      </c>
      <c r="F64" s="80"/>
      <c r="G64" s="80"/>
      <c r="H64" s="80"/>
      <c r="I64" s="80"/>
      <c r="J64" s="80"/>
      <c r="K64" s="80"/>
      <c r="L64" s="109" t="s">
        <v>71</v>
      </c>
    </row>
    <row r="65" spans="1:12" s="2" customFormat="1" x14ac:dyDescent="0.25">
      <c r="A65" s="80"/>
      <c r="B65" s="80"/>
      <c r="C65" s="80"/>
      <c r="D65" s="106"/>
      <c r="E65" s="80"/>
      <c r="F65" s="80"/>
      <c r="G65" s="80"/>
      <c r="H65" s="80"/>
      <c r="I65" s="80"/>
      <c r="J65" s="80"/>
      <c r="K65" s="80"/>
      <c r="L65" s="109"/>
    </row>
    <row r="66" spans="1:12" x14ac:dyDescent="0.25">
      <c r="A66" s="18"/>
      <c r="B66" s="19"/>
      <c r="C66" s="19"/>
      <c r="D66" s="19"/>
      <c r="E66" s="19"/>
      <c r="F66" s="19"/>
      <c r="G66" s="19"/>
      <c r="H66" s="19"/>
      <c r="I66" s="19"/>
      <c r="J66" s="19"/>
      <c r="K66" s="19"/>
      <c r="L66" s="20"/>
    </row>
    <row r="67" spans="1:12" x14ac:dyDescent="0.25">
      <c r="A67" s="316" t="s">
        <v>72</v>
      </c>
      <c r="B67" s="316"/>
      <c r="C67" s="316"/>
      <c r="D67" s="316"/>
      <c r="E67" s="316"/>
      <c r="F67" s="316"/>
      <c r="G67" s="316"/>
      <c r="H67" s="316"/>
      <c r="I67" s="316"/>
      <c r="J67" s="316"/>
      <c r="K67" s="316"/>
      <c r="L67" s="316"/>
    </row>
    <row r="68" spans="1:12" x14ac:dyDescent="0.25">
      <c r="A68" s="313" t="s">
        <v>73</v>
      </c>
      <c r="B68" s="314"/>
      <c r="C68" s="314"/>
      <c r="D68" s="314"/>
      <c r="E68" s="314"/>
      <c r="F68" s="314"/>
      <c r="G68" s="314"/>
      <c r="H68" s="314"/>
      <c r="I68" s="314"/>
      <c r="J68" s="314"/>
      <c r="K68" s="314"/>
      <c r="L68" s="315"/>
    </row>
    <row r="69" spans="1:12" x14ac:dyDescent="0.25">
      <c r="A69" s="26" t="s">
        <v>18</v>
      </c>
      <c r="B69" s="333">
        <f>L12</f>
        <v>38402.664000000004</v>
      </c>
      <c r="C69" s="333"/>
      <c r="D69" s="27"/>
      <c r="E69" s="27"/>
      <c r="F69" s="27"/>
      <c r="G69" s="27"/>
      <c r="H69" s="27"/>
      <c r="I69" s="27"/>
      <c r="J69" s="27"/>
      <c r="K69" s="27"/>
      <c r="L69" s="28"/>
    </row>
    <row r="70" spans="1:12" x14ac:dyDescent="0.25">
      <c r="A70" s="26" t="s">
        <v>74</v>
      </c>
      <c r="B70" s="333">
        <f>L78</f>
        <v>29468.561202651519</v>
      </c>
      <c r="C70" s="333"/>
      <c r="D70" s="27"/>
      <c r="E70" s="27"/>
      <c r="F70" s="27"/>
      <c r="G70" s="27"/>
      <c r="H70" s="27"/>
      <c r="I70" s="27"/>
      <c r="J70" s="27"/>
      <c r="K70" s="27"/>
      <c r="L70" s="28"/>
    </row>
    <row r="71" spans="1:12" x14ac:dyDescent="0.25">
      <c r="A71" s="26" t="s">
        <v>75</v>
      </c>
      <c r="B71" s="333">
        <f>SUM(B69:C70)</f>
        <v>67871.22520265152</v>
      </c>
      <c r="C71" s="333"/>
      <c r="D71" s="27"/>
      <c r="E71" s="27"/>
      <c r="F71" s="27"/>
      <c r="G71" s="27"/>
      <c r="H71" s="27"/>
      <c r="I71" s="27"/>
      <c r="J71" s="27"/>
      <c r="K71" s="27"/>
      <c r="L71" s="28"/>
    </row>
    <row r="72" spans="1:12" x14ac:dyDescent="0.25">
      <c r="A72" s="26"/>
      <c r="B72" s="29"/>
      <c r="C72" s="29"/>
      <c r="D72" s="27"/>
      <c r="E72" s="27"/>
      <c r="F72" s="27"/>
      <c r="G72" s="27"/>
      <c r="H72" s="27"/>
      <c r="I72" s="27"/>
      <c r="J72" s="27"/>
      <c r="K72" s="27"/>
      <c r="L72" s="28"/>
    </row>
    <row r="73" spans="1:12" x14ac:dyDescent="0.25">
      <c r="A73" s="316" t="s">
        <v>76</v>
      </c>
      <c r="B73" s="316"/>
      <c r="C73" s="316"/>
      <c r="D73" s="316"/>
      <c r="E73" s="316"/>
      <c r="F73" s="316"/>
      <c r="G73" s="316"/>
      <c r="H73" s="316"/>
      <c r="I73" s="316"/>
      <c r="J73" s="316"/>
      <c r="K73" s="316"/>
      <c r="L73" s="316"/>
    </row>
    <row r="74" spans="1:12" ht="15.6" customHeight="1" x14ac:dyDescent="0.25">
      <c r="A74" s="313" t="s">
        <v>77</v>
      </c>
      <c r="B74" s="314"/>
      <c r="C74" s="314"/>
      <c r="D74" s="314"/>
      <c r="E74" s="314"/>
      <c r="F74" s="314"/>
      <c r="G74" s="314"/>
      <c r="H74" s="314"/>
      <c r="I74" s="314"/>
      <c r="J74" s="314"/>
      <c r="K74" s="314"/>
      <c r="L74" s="315"/>
    </row>
    <row r="75" spans="1:12" ht="15.6" customHeight="1" x14ac:dyDescent="0.25">
      <c r="A75" s="30"/>
      <c r="B75" s="326" t="s">
        <v>5</v>
      </c>
      <c r="C75" s="326"/>
      <c r="D75" s="326"/>
      <c r="E75" s="326"/>
      <c r="F75" s="326" t="s">
        <v>6</v>
      </c>
      <c r="G75" s="326" t="s">
        <v>7</v>
      </c>
      <c r="H75" s="326" t="s">
        <v>8</v>
      </c>
      <c r="I75" s="327" t="s">
        <v>9</v>
      </c>
      <c r="J75" s="328" t="s">
        <v>10</v>
      </c>
      <c r="K75" s="329"/>
      <c r="L75" s="332" t="s">
        <v>11</v>
      </c>
    </row>
    <row r="76" spans="1:12" ht="15.6" customHeight="1" x14ac:dyDescent="0.25">
      <c r="A76" s="30"/>
      <c r="B76" s="322" t="s">
        <v>12</v>
      </c>
      <c r="C76" s="322"/>
      <c r="D76" s="322" t="s">
        <v>13</v>
      </c>
      <c r="E76" s="322"/>
      <c r="F76" s="322"/>
      <c r="G76" s="322"/>
      <c r="H76" s="322"/>
      <c r="I76" s="325"/>
      <c r="J76" s="328"/>
      <c r="K76" s="329"/>
      <c r="L76" s="319"/>
    </row>
    <row r="77" spans="1:12" x14ac:dyDescent="0.25">
      <c r="A77" s="30"/>
      <c r="B77" s="31" t="s">
        <v>14</v>
      </c>
      <c r="C77" s="31" t="s">
        <v>15</v>
      </c>
      <c r="D77" s="31" t="s">
        <v>16</v>
      </c>
      <c r="E77" s="31" t="s">
        <v>17</v>
      </c>
      <c r="F77" s="322"/>
      <c r="G77" s="322"/>
      <c r="H77" s="322"/>
      <c r="I77" s="325"/>
      <c r="J77" s="330"/>
      <c r="K77" s="331"/>
      <c r="L77" s="319"/>
    </row>
    <row r="78" spans="1:12" x14ac:dyDescent="0.25">
      <c r="A78" s="32" t="s">
        <v>74</v>
      </c>
      <c r="B78" s="31">
        <f>'[12]WI Gas'!B78+[12]WEPCO!B78+[12]WPSC!B78+[12]Alliant!B78+[12]NSP!B78+[12]MWNG!B78+'[12]SWL&amp;P'!B78+'[12]City Gas'!B78+[12]SCVNG!B78+[12]Florence!B78+'[12]MG&amp;E'!B78</f>
        <v>0</v>
      </c>
      <c r="C78" s="31">
        <f>'[12]WI Gas'!C78+[12]WEPCO!C78+[12]WPSC!C78+[12]Alliant!C78+[12]NSP!C78+[12]MWNG!C78+'[12]SWL&amp;P'!C78+'[12]City Gas'!C78+[12]SCVNG!C78+[12]Florence!C78+'[12]MG&amp;E'!C78</f>
        <v>0</v>
      </c>
      <c r="D78" s="31">
        <f>'[12]WI Gas'!D78+[12]WEPCO!D78+[12]WPSC!D78+[12]Alliant!D78+[12]NSP!D78+[12]MWNG!D78+'[12]SWL&amp;P'!D78+'[12]City Gas'!D78+[12]SCVNG!D78+[12]Florence!D78+'[12]MG&amp;E'!D78</f>
        <v>0</v>
      </c>
      <c r="E78" s="31">
        <f>'[12]WI Gas'!E78+[12]WEPCO!E78+[12]WPSC!E78+[12]Alliant!E78+[12]NSP!E78+[12]MWNG!E78+'[12]SWL&amp;P'!E78+'[12]City Gas'!E78+[12]SCVNG!E78+[12]Florence!E78+'[12]MG&amp;E'!E78</f>
        <v>4762.6679450757565</v>
      </c>
      <c r="F78" s="31">
        <f>'[12]WI Gas'!F78+[12]WEPCO!F78+[12]WPSC!F78+[12]Alliant!F78+[12]NSP!F78+[12]MWNG!F78+'[12]SWL&amp;P'!F78+'[12]City Gas'!F78+[12]SCVNG!F78+[12]Florence!F78+'[12]MG&amp;E'!F78</f>
        <v>0</v>
      </c>
      <c r="G78" s="31">
        <f>'[12]WI Gas'!G78+[12]WEPCO!G78+[12]WPSC!G78+[12]Alliant!G78+[12]NSP!G78+[12]MWNG!G78+'[12]SWL&amp;P'!G78+'[12]City Gas'!G78+[12]SCVNG!G78+[12]Florence!G78+'[12]MG&amp;E'!G78</f>
        <v>226.63446969696972</v>
      </c>
      <c r="H78" s="31">
        <f>'[12]WI Gas'!H78+[12]WEPCO!H78+[12]WPSC!H78+[12]Alliant!H78+[12]NSP!H78+[12]MWNG!H78+'[12]SWL&amp;P'!H78+'[12]City Gas'!H78+[12]SCVNG!H78+[12]Florence!H78+'[12]MG&amp;E'!H78</f>
        <v>0</v>
      </c>
      <c r="I78" s="31">
        <f>'[12]WI Gas'!I78+[12]WEPCO!I78+[12]WPSC!I78+[12]Alliant!I78+[12]NSP!I78+[12]MWNG!I78+'[12]SWL&amp;P'!I78+'[12]City Gas'!I78+[12]SCVNG!I78+[12]Florence!I78+'[12]MG&amp;E'!I78</f>
        <v>24448.066174242427</v>
      </c>
      <c r="J78" s="317">
        <f>'[12]WI Gas'!J78:K78+[12]WEPCO!J78+[12]WPSC!J78+[12]Alliant!J78+[12]NSP!J78+[12]MWNG!J78+'[12]SWL&amp;P'!J78:K78+'[12]City Gas'!J78:K78+[12]SCVNG!J78+[12]Florence!J78+'[12]MG&amp;E'!J78:K78</f>
        <v>31.192613636363635</v>
      </c>
      <c r="K78" s="323"/>
      <c r="L78" s="33">
        <f>SUM(B78:J78)</f>
        <v>29468.561202651519</v>
      </c>
    </row>
    <row r="79" spans="1:12" x14ac:dyDescent="0.25">
      <c r="A79" s="34"/>
      <c r="B79" s="27"/>
      <c r="C79" s="27"/>
      <c r="D79" s="27"/>
      <c r="E79" s="27"/>
      <c r="F79" s="27"/>
      <c r="G79" s="27"/>
      <c r="H79" s="27"/>
      <c r="I79" s="27"/>
      <c r="J79" s="27"/>
      <c r="K79" s="27"/>
      <c r="L79" s="28"/>
    </row>
    <row r="80" spans="1:12" x14ac:dyDescent="0.25">
      <c r="A80" s="324" t="s">
        <v>78</v>
      </c>
      <c r="B80" s="324"/>
      <c r="C80" s="324"/>
      <c r="D80" s="324"/>
      <c r="E80" s="324"/>
      <c r="F80" s="324"/>
      <c r="G80" s="324"/>
      <c r="H80" s="324"/>
      <c r="I80" s="324"/>
      <c r="J80" s="324"/>
      <c r="K80" s="324"/>
      <c r="L80" s="324"/>
    </row>
    <row r="81" spans="1:12" x14ac:dyDescent="0.25">
      <c r="A81" s="35" t="s">
        <v>21</v>
      </c>
      <c r="B81" s="31" t="s">
        <v>22</v>
      </c>
      <c r="C81" s="31" t="s">
        <v>35</v>
      </c>
      <c r="D81" s="325" t="s">
        <v>36</v>
      </c>
      <c r="E81" s="325"/>
      <c r="F81" s="325" t="s">
        <v>24</v>
      </c>
      <c r="G81" s="325"/>
      <c r="H81" s="325" t="s">
        <v>25</v>
      </c>
      <c r="I81" s="325"/>
      <c r="J81" s="317" t="s">
        <v>37</v>
      </c>
      <c r="K81" s="323"/>
      <c r="L81" s="33" t="s">
        <v>11</v>
      </c>
    </row>
    <row r="82" spans="1:12" x14ac:dyDescent="0.25">
      <c r="A82" s="32" t="s">
        <v>5</v>
      </c>
      <c r="B82" s="31">
        <f>'[12]WI Gas'!B82+[12]WEPCO!B82+[12]WPSC!B82+[12]Alliant!B82+[12]NSP!B82+[12]MWNG!B82+'[12]SWL&amp;P'!B82+'[12]City Gas'!B82+[12]SCVNG!B82+[12]Florence!B82+'[12]MG&amp;E'!B82</f>
        <v>3.9015151515151517E-2</v>
      </c>
      <c r="C82" s="31">
        <f>'[12]WI Gas'!C82+[12]WEPCO!C82+[12]WPSC!C82+[12]Alliant!C82+[12]NSP!C82+[12]MWNG!C82+'[12]SWL&amp;P'!C82+'[12]City Gas'!C82+[12]SCVNG!C82+[12]Florence!C82+'[12]MG&amp;E'!C82</f>
        <v>4200.3524034090906</v>
      </c>
      <c r="D82" s="317">
        <f>'[12]WI Gas'!D82:E82+[12]WEPCO!D82+[12]WPSC!D82+[12]Alliant!D82+[12]NSP!D82+[12]MWNG!D82+'[12]SWL&amp;P'!D82:E82+'[12]City Gas'!D82:E82+[12]SCVNG!D82+[12]Florence!D82+'[12]MG&amp;E'!D82:E82</f>
        <v>535.07510416666673</v>
      </c>
      <c r="E82" s="323"/>
      <c r="F82" s="317">
        <f>'[12]WI Gas'!F82:G82+[12]WEPCO!F82+[12]WPSC!F82+[12]Alliant!F82+[12]NSP!F82+[12]MWNG!F82+'[12]SWL&amp;P'!F82:G82+'[12]City Gas'!F82:G82+[12]SCVNG!F82+[12]Florence!F82+'[12]MG&amp;E'!F82:G82</f>
        <v>22.924782196969698</v>
      </c>
      <c r="G82" s="323"/>
      <c r="H82" s="317">
        <f>'[12]WI Gas'!H82:I82+[12]WEPCO!H82+[12]WPSC!H82+[12]Alliant!H82+[12]NSP!H82+[12]MWNG!H82+'[12]SWL&amp;P'!H82:I82+'[12]City Gas'!H82:I82+[12]SCVNG!H82+[12]Florence!H82+'[12]MG&amp;E'!H82:I82</f>
        <v>4.1208068181818183</v>
      </c>
      <c r="I82" s="323"/>
      <c r="J82" s="317">
        <f>'[12]WI Gas'!J82:K82+[12]WEPCO!J82+[12]WPSC!J82+[12]Alliant!J82+[12]NSP!J82+[12]MWNG!J82+'[12]SWL&amp;P'!J82:K82+'[12]City Gas'!J82:K82+[12]SCVNG!J82+[12]Florence!J82+'[12]MG&amp;E'!J82:K82</f>
        <v>0.15583333333333332</v>
      </c>
      <c r="K82" s="323"/>
      <c r="L82" s="33">
        <f>SUM(B82:J82)</f>
        <v>4762.6679450757574</v>
      </c>
    </row>
    <row r="83" spans="1:12" x14ac:dyDescent="0.25">
      <c r="A83" s="32" t="s">
        <v>28</v>
      </c>
      <c r="B83" s="31">
        <f>'[12]WI Gas'!B83+[12]WEPCO!B83+[12]WPSC!B83+[12]Alliant!B83+[12]NSP!B83+[12]MWNG!B83+'[12]SWL&amp;P'!B83+'[12]City Gas'!B83+[12]SCVNG!B83+[12]Florence!B83+'[12]MG&amp;E'!B83</f>
        <v>0</v>
      </c>
      <c r="C83" s="31">
        <f>'[12]WI Gas'!C83+[12]WEPCO!C83+[12]WPSC!C83+[12]Alliant!C83+[12]NSP!C83+[12]MWNG!C83+'[12]SWL&amp;P'!C83+'[12]City Gas'!C83+[12]SCVNG!C83+[12]Florence!C83+'[12]MG&amp;E'!C83</f>
        <v>0</v>
      </c>
      <c r="D83" s="317">
        <f>'[12]WI Gas'!D83:E83+[12]WEPCO!D83+[12]WPSC!D83+[12]Alliant!D83+[12]NSP!D83+[12]MWNG!D83+'[12]SWL&amp;P'!D83:E83+'[12]City Gas'!D83:E83+[12]SCVNG!D83+[12]Florence!D83+'[12]MG&amp;E'!D83:E83</f>
        <v>0</v>
      </c>
      <c r="E83" s="323"/>
      <c r="F83" s="317">
        <f>'[12]WI Gas'!F83:G83+[12]WEPCO!F83+[12]WPSC!F83+[12]Alliant!F83+[12]NSP!F83+[12]MWNG!F83+'[12]SWL&amp;P'!F83:G83+'[12]City Gas'!F83:G83+[12]SCVNG!F83+[12]Florence!F83+'[12]MG&amp;E'!F83:G83</f>
        <v>0</v>
      </c>
      <c r="G83" s="323"/>
      <c r="H83" s="317">
        <f>'[12]WI Gas'!H83:I83+[12]WEPCO!H83+[12]WPSC!H83+[12]Alliant!H83+[12]NSP!H83+[12]MWNG!H83+'[12]SWL&amp;P'!H83:I83+'[12]City Gas'!H83:I83+[12]SCVNG!H83+[12]Florence!H83+'[12]MG&amp;E'!H83:I83</f>
        <v>0</v>
      </c>
      <c r="I83" s="323"/>
      <c r="J83" s="317">
        <f>'[12]WI Gas'!J83:K83+[12]WEPCO!J83+[12]WPSC!J83+[12]Alliant!J83+[12]NSP!J83+[12]MWNG!J83+'[12]SWL&amp;P'!J83:K83+'[12]City Gas'!J83:K83+[12]SCVNG!J83+[12]Florence!J83+'[12]MG&amp;E'!J83:K83</f>
        <v>0</v>
      </c>
      <c r="K83" s="323"/>
      <c r="L83" s="33">
        <f t="shared" ref="L83:L90" si="4">SUM(B83:J83)</f>
        <v>0</v>
      </c>
    </row>
    <row r="84" spans="1:12" x14ac:dyDescent="0.25">
      <c r="A84" s="32" t="s">
        <v>7</v>
      </c>
      <c r="B84" s="31">
        <f>'[12]WI Gas'!B84+[12]WEPCO!B84+[12]WPSC!B84+[12]Alliant!B84+[12]NSP!B84+[12]MWNG!B84+'[12]SWL&amp;P'!B84+'[12]City Gas'!B84+[12]SCVNG!B84+[12]Florence!B84+'[12]MG&amp;E'!B84</f>
        <v>0</v>
      </c>
      <c r="C84" s="31">
        <f>'[12]WI Gas'!C84+[12]WEPCO!C84+[12]WPSC!C84+[12]Alliant!C84+[12]NSP!C84+[12]MWNG!C84+'[12]SWL&amp;P'!C84+'[12]City Gas'!C84+[12]SCVNG!C84+[12]Florence!C84+'[12]MG&amp;E'!C84</f>
        <v>1.5685606060606061</v>
      </c>
      <c r="D84" s="317">
        <f>'[12]WI Gas'!D84:E84+[12]WEPCO!D84+[12]WPSC!D84+[12]Alliant!D84+[12]NSP!D84+[12]MWNG!D84+'[12]SWL&amp;P'!D84:E84+'[12]City Gas'!D84:E84+[12]SCVNG!D84+[12]Florence!D84+'[12]MG&amp;E'!D84:E84</f>
        <v>225.06590909090909</v>
      </c>
      <c r="E84" s="323"/>
      <c r="F84" s="317">
        <f>'[12]WI Gas'!F84:G84+[12]WEPCO!F84+[12]WPSC!F84+[12]Alliant!F84+[12]NSP!F84+[12]MWNG!F84+'[12]SWL&amp;P'!F84:G84+'[12]City Gas'!F84:G84+[12]SCVNG!F84+[12]Florence!F84+'[12]MG&amp;E'!F84:G84</f>
        <v>0</v>
      </c>
      <c r="G84" s="323"/>
      <c r="H84" s="317">
        <f>'[12]WI Gas'!H84:I84+[12]WEPCO!H84+[12]WPSC!H84+[12]Alliant!H84+[12]NSP!H84+[12]MWNG!H84+'[12]SWL&amp;P'!H84:I84+'[12]City Gas'!H84:I84+[12]SCVNG!H84+[12]Florence!H84+'[12]MG&amp;E'!H84:I84</f>
        <v>0</v>
      </c>
      <c r="I84" s="323"/>
      <c r="J84" s="317">
        <f>'[12]WI Gas'!J84:K84+[12]WEPCO!J84+[12]WPSC!J84+[12]Alliant!J84+[12]NSP!J84+[12]MWNG!J84+'[12]SWL&amp;P'!J84:K84+'[12]City Gas'!J84:K84+[12]SCVNG!J84+[12]Florence!J84+'[12]MG&amp;E'!J84:K84</f>
        <v>0</v>
      </c>
      <c r="K84" s="323"/>
      <c r="L84" s="33">
        <f t="shared" si="4"/>
        <v>226.63446969696969</v>
      </c>
    </row>
    <row r="85" spans="1:12" x14ac:dyDescent="0.25">
      <c r="A85" s="32" t="s">
        <v>29</v>
      </c>
      <c r="B85" s="31">
        <f>'[12]WI Gas'!B85+[12]WEPCO!B85+[12]WPSC!B85+[12]Alliant!B85+[12]NSP!B85+[12]MWNG!B85+'[12]SWL&amp;P'!B85+'[12]City Gas'!B85+[12]SCVNG!B85+[12]Florence!B85+'[12]MG&amp;E'!B85</f>
        <v>0</v>
      </c>
      <c r="C85" s="31">
        <f>'[12]WI Gas'!C85+[12]WEPCO!C85+[12]WPSC!C85+[12]Alliant!C85+[12]NSP!C85+[12]MWNG!C85+'[12]SWL&amp;P'!C85+'[12]City Gas'!C85+[12]SCVNG!C85+[12]Florence!C85+'[12]MG&amp;E'!C85</f>
        <v>0</v>
      </c>
      <c r="D85" s="317">
        <f>'[12]WI Gas'!D85:E85+[12]WEPCO!D85+[12]WPSC!D85+[12]Alliant!D85+[12]NSP!D85+[12]MWNG!D85+'[12]SWL&amp;P'!D85:E85+'[12]City Gas'!D85:E85+[12]SCVNG!D85+[12]Florence!D85+'[12]MG&amp;E'!D85:E85</f>
        <v>0</v>
      </c>
      <c r="E85" s="323"/>
      <c r="F85" s="317">
        <f>'[12]WI Gas'!F85:G85+[12]WEPCO!F85+[12]WPSC!F85+[12]Alliant!F85+[12]NSP!F85+[12]MWNG!F85+'[12]SWL&amp;P'!F85:G85+'[12]City Gas'!F85:G85+[12]SCVNG!F85+[12]Florence!F85+'[12]MG&amp;E'!F85:G85</f>
        <v>0</v>
      </c>
      <c r="G85" s="323"/>
      <c r="H85" s="317">
        <f>'[12]WI Gas'!H85:I85+[12]WEPCO!H85+[12]WPSC!H85+[12]Alliant!H85+[12]NSP!H85+[12]MWNG!H85+'[12]SWL&amp;P'!H85:I85+'[12]City Gas'!H85:I85+[12]SCVNG!H85+[12]Florence!H85+'[12]MG&amp;E'!H85:I85</f>
        <v>0</v>
      </c>
      <c r="I85" s="323"/>
      <c r="J85" s="317">
        <f>'[12]WI Gas'!J85:K85+[12]WEPCO!J85+[12]WPSC!J85+[12]Alliant!J85+[12]NSP!J85+[12]MWNG!J85+'[12]SWL&amp;P'!J85:K85+'[12]City Gas'!J85:K85+[12]SCVNG!J85+[12]Florence!J85+'[12]MG&amp;E'!J85:K85</f>
        <v>0</v>
      </c>
      <c r="K85" s="323"/>
      <c r="L85" s="33">
        <f t="shared" si="4"/>
        <v>0</v>
      </c>
    </row>
    <row r="86" spans="1:12" x14ac:dyDescent="0.25">
      <c r="A86" s="32" t="s">
        <v>30</v>
      </c>
      <c r="B86" s="31">
        <f>'[12]WI Gas'!B86+[12]WEPCO!B86+[12]WPSC!B86+[12]Alliant!B86+[12]NSP!B86+[12]MWNG!B86+'[12]SWL&amp;P'!B86+'[12]City Gas'!B86+[12]SCVNG!B86+[12]Florence!B86+'[12]MG&amp;E'!B86</f>
        <v>0</v>
      </c>
      <c r="C86" s="31">
        <f>'[12]WI Gas'!C86+[12]WEPCO!C86+[12]WPSC!C86+[12]Alliant!C86+[12]NSP!C86+[12]MWNG!C86+'[12]SWL&amp;P'!C86+'[12]City Gas'!C86+[12]SCVNG!C86+[12]Florence!C86+'[12]MG&amp;E'!C86</f>
        <v>1.5636363636363637</v>
      </c>
      <c r="D86" s="317">
        <f>'[12]WI Gas'!D86:E86+[12]WEPCO!D86+[12]WPSC!D86+[12]Alliant!D86+[12]NSP!D86+[12]MWNG!D86+'[12]SWL&amp;P'!D86:E86+'[12]City Gas'!D86:E86+[12]SCVNG!D86+[12]Florence!D86+'[12]MG&amp;E'!D86:E86</f>
        <v>239.62727272727273</v>
      </c>
      <c r="E86" s="323"/>
      <c r="F86" s="317">
        <f>'[12]WI Gas'!F86:G86+[12]WEPCO!F86+[12]WPSC!F86+[12]Alliant!F86+[12]NSP!F86+[12]MWNG!F86+'[12]SWL&amp;P'!F86:G86+'[12]City Gas'!F86:G86+[12]SCVNG!F86+[12]Florence!F86+'[12]MG&amp;E'!F86:G86</f>
        <v>0</v>
      </c>
      <c r="G86" s="323"/>
      <c r="H86" s="317">
        <f>'[12]WI Gas'!H86:I86+[12]WEPCO!H86+[12]WPSC!H86+[12]Alliant!H86+[12]NSP!H86+[12]MWNG!H86+'[12]SWL&amp;P'!H86:I86+'[12]City Gas'!H86:I86+[12]SCVNG!H86+[12]Florence!H86+'[12]MG&amp;E'!H86:I86</f>
        <v>0</v>
      </c>
      <c r="I86" s="323"/>
      <c r="J86" s="317">
        <f>'[12]WI Gas'!J86:K86+[12]WEPCO!J86+[12]WPSC!J86+[12]Alliant!J86+[12]NSP!J86+[12]MWNG!J86+'[12]SWL&amp;P'!J86:K86+'[12]City Gas'!J86:K86+[12]SCVNG!J86+[12]Florence!J86+'[12]MG&amp;E'!J86:K86</f>
        <v>0</v>
      </c>
      <c r="K86" s="323"/>
      <c r="L86" s="33">
        <f t="shared" si="4"/>
        <v>241.19090909090909</v>
      </c>
    </row>
    <row r="87" spans="1:12" x14ac:dyDescent="0.25">
      <c r="A87" s="32" t="s">
        <v>31</v>
      </c>
      <c r="B87" s="31">
        <f>'[12]WI Gas'!B87+[12]WEPCO!B87+[12]WPSC!B87+[12]Alliant!B87+[12]NSP!B87+[12]MWNG!B87+'[12]SWL&amp;P'!B87+'[12]City Gas'!B87+[12]SCVNG!B87+[12]Florence!B87+'[12]MG&amp;E'!B87</f>
        <v>0.42916666666666664</v>
      </c>
      <c r="C87" s="31">
        <f>'[12]WI Gas'!C87+[12]WEPCO!C87+[12]WPSC!C87+[12]Alliant!C87+[12]NSP!C87+[12]MWNG!C87+'[12]SWL&amp;P'!C87+'[12]City Gas'!C87+[12]SCVNG!C87+[12]Florence!C87+'[12]MG&amp;E'!C87</f>
        <v>23900.621164772721</v>
      </c>
      <c r="D87" s="317">
        <f>'[12]WI Gas'!D87:E87+[12]WEPCO!D87+[12]WPSC!D87+[12]Alliant!D87+[12]NSP!D87+[12]MWNG!D87+'[12]SWL&amp;P'!D87:E87+'[12]City Gas'!D87:E87+[12]SCVNG!D87+[12]Florence!D87+'[12]MG&amp;E'!D87:E87</f>
        <v>285.32256439393939</v>
      </c>
      <c r="E87" s="323"/>
      <c r="F87" s="317">
        <f>'[12]WI Gas'!F87:G87+[12]WEPCO!F87+[12]WPSC!F87+[12]Alliant!F87+[12]NSP!F87+[12]MWNG!F87+'[12]SWL&amp;P'!F87:G87+'[12]City Gas'!F87:G87+[12]SCVNG!F87+[12]Florence!F87+'[12]MG&amp;E'!F87:G87</f>
        <v>18.989452651515155</v>
      </c>
      <c r="G87" s="323"/>
      <c r="H87" s="317">
        <f>'[12]WI Gas'!H87:I87+[12]WEPCO!H87+[12]WPSC!H87+[12]Alliant!H87+[12]NSP!H87+[12]MWNG!H87+'[12]SWL&amp;P'!H87:I87+'[12]City Gas'!H87:I87+[12]SCVNG!H87+[12]Florence!H87+'[12]MG&amp;E'!H87:I87</f>
        <v>1.4949621212121214</v>
      </c>
      <c r="I87" s="323"/>
      <c r="J87" s="317">
        <f>'[12]WI Gas'!J87:K87+[12]WEPCO!J87+[12]WPSC!J87+[12]Alliant!J87+[12]NSP!J87+[12]MWNG!J87+'[12]SWL&amp;P'!J87:K87+'[12]City Gas'!J87:K87+[12]SCVNG!J87+[12]Florence!J87+'[12]MG&amp;E'!J87:K87</f>
        <v>1.7954545454545456E-2</v>
      </c>
      <c r="K87" s="323"/>
      <c r="L87" s="33">
        <f t="shared" si="4"/>
        <v>24206.87526515151</v>
      </c>
    </row>
    <row r="88" spans="1:12" x14ac:dyDescent="0.25">
      <c r="A88" s="32" t="s">
        <v>32</v>
      </c>
      <c r="B88" s="31">
        <f>'[12]WI Gas'!B88+[12]WEPCO!B88+[12]WPSC!B88+[12]Alliant!B88+[12]NSP!B88+[12]MWNG!B88+'[12]SWL&amp;P'!B88+'[12]City Gas'!B88+[12]SCVNG!B88+[12]Florence!B88+'[12]MG&amp;E'!B88</f>
        <v>0</v>
      </c>
      <c r="C88" s="31">
        <f>'[12]WI Gas'!C88+[12]WEPCO!C88+[12]WPSC!C88+[12]Alliant!C88+[12]NSP!C88+[12]MWNG!C88+'[12]SWL&amp;P'!C88+'[12]City Gas'!C88+[12]SCVNG!C88+[12]Florence!C88+'[12]MG&amp;E'!C88</f>
        <v>0</v>
      </c>
      <c r="D88" s="317">
        <f>'[12]WI Gas'!D88:E88+[12]WEPCO!D88+[12]WPSC!D88+[12]Alliant!D88+[12]NSP!D88+[12]MWNG!D88+'[12]SWL&amp;P'!D88:E88+'[12]City Gas'!D88:E88+[12]SCVNG!D88+[12]Florence!D88+'[12]MG&amp;E'!D88:E88</f>
        <v>0</v>
      </c>
      <c r="E88" s="323"/>
      <c r="F88" s="317">
        <f>'[12]WI Gas'!F88:G88+[12]WEPCO!F88+[12]WPSC!F88+[12]Alliant!F88+[12]NSP!F88+[12]MWNG!F88+'[12]SWL&amp;P'!F88:G88+'[12]City Gas'!F88:G88+[12]SCVNG!F88+[12]Florence!F88+'[12]MG&amp;E'!F88:G88</f>
        <v>0</v>
      </c>
      <c r="G88" s="323"/>
      <c r="H88" s="317">
        <f>'[12]WI Gas'!H88:I88+[12]WEPCO!H88+[12]WPSC!H88+[12]Alliant!H88+[12]NSP!H88+[12]MWNG!H88+'[12]SWL&amp;P'!H88:I88+'[12]City Gas'!H88:I88+[12]SCVNG!H88+[12]Florence!H88+'[12]MG&amp;E'!H88:I88</f>
        <v>0</v>
      </c>
      <c r="I88" s="323"/>
      <c r="J88" s="317">
        <f>'[12]WI Gas'!J88:K88+[12]WEPCO!J88+[12]WPSC!J88+[12]Alliant!J88+[12]NSP!J88+[12]MWNG!J88+'[12]SWL&amp;P'!J88:K88+'[12]City Gas'!J88:K88+[12]SCVNG!J88+[12]Florence!J88+'[12]MG&amp;E'!J88:K88</f>
        <v>0</v>
      </c>
      <c r="K88" s="323"/>
      <c r="L88" s="33">
        <f t="shared" si="4"/>
        <v>0</v>
      </c>
    </row>
    <row r="89" spans="1:12" x14ac:dyDescent="0.25">
      <c r="A89" s="32" t="s">
        <v>10</v>
      </c>
      <c r="B89" s="31">
        <f>'[12]WI Gas'!B89+[12]WEPCO!B89+[12]WPSC!B89+[12]Alliant!B89+[12]NSP!B89+[12]MWNG!B89+'[12]SWL&amp;P'!B89+'[12]City Gas'!B89+[12]SCVNG!B89+[12]Florence!B89+'[12]MG&amp;E'!B89</f>
        <v>0</v>
      </c>
      <c r="C89" s="31">
        <f>'[12]WI Gas'!C89+[12]WEPCO!C89+[12]WPSC!C89+[12]Alliant!C89+[12]NSP!C89+[12]MWNG!C89+'[12]SWL&amp;P'!C89+'[12]City Gas'!C89+[12]SCVNG!C89+[12]Florence!C89+'[12]MG&amp;E'!C89</f>
        <v>0</v>
      </c>
      <c r="D89" s="317">
        <f>'[12]WI Gas'!D89:E89+[12]WEPCO!D89+[12]WPSC!D89+[12]Alliant!D89+[12]NSP!D89+[12]MWNG!D89+'[12]SWL&amp;P'!D89:E89+'[12]City Gas'!D89:E89+[12]SCVNG!D89+[12]Florence!D89+'[12]MG&amp;E'!D89:E89</f>
        <v>0</v>
      </c>
      <c r="E89" s="323"/>
      <c r="F89" s="317">
        <f>'[12]WI Gas'!F89:G89+[12]WEPCO!F89+[12]WPSC!F89+[12]Alliant!F89+[12]NSP!F89+[12]MWNG!F89+'[12]SWL&amp;P'!F89:G89+'[12]City Gas'!F89:G89+[12]SCVNG!F89+[12]Florence!F89+'[12]MG&amp;E'!F89:G89</f>
        <v>0</v>
      </c>
      <c r="G89" s="323"/>
      <c r="H89" s="317">
        <f>'[12]WI Gas'!H89:I89+[12]WEPCO!H89+[12]WPSC!H89+[12]Alliant!H89+[12]NSP!H89+[12]MWNG!H89+'[12]SWL&amp;P'!H89:I89+'[12]City Gas'!H89:I89+[12]SCVNG!H89+[12]Florence!H89+'[12]MG&amp;E'!H89:I89</f>
        <v>0</v>
      </c>
      <c r="I89" s="323"/>
      <c r="J89" s="317">
        <f>'[12]WI Gas'!J89:K89+[12]WEPCO!J89+[12]WPSC!J89+[12]Alliant!J89+[12]NSP!J89+[12]MWNG!J89+'[12]SWL&amp;P'!J89:K89+'[12]City Gas'!J89:K89+[12]SCVNG!J89+[12]Florence!J89+'[12]MG&amp;E'!J89:K89</f>
        <v>0</v>
      </c>
      <c r="K89" s="323"/>
      <c r="L89" s="33">
        <f t="shared" si="4"/>
        <v>0</v>
      </c>
    </row>
    <row r="90" spans="1:12" x14ac:dyDescent="0.25">
      <c r="A90" s="32" t="s">
        <v>10</v>
      </c>
      <c r="B90" s="31">
        <f>'[12]WI Gas'!B90+[12]WEPCO!B90+[12]WPSC!B90+[12]Alliant!B90+[12]NSP!B90+[12]MWNG!B90+'[12]SWL&amp;P'!B90+'[12]City Gas'!B90+[12]SCVNG!B90+[12]Florence!B90+'[12]MG&amp;E'!B90</f>
        <v>6.5740530303030305</v>
      </c>
      <c r="C90" s="31">
        <f>'[12]WI Gas'!C90+[12]WEPCO!C90+[12]WPSC!C90+[12]Alliant!C90+[12]NSP!C90+[12]MWNG!C90+'[12]SWL&amp;P'!C90+'[12]City Gas'!C90+[12]SCVNG!C90+[12]Florence!C90+'[12]MG&amp;E'!C90</f>
        <v>23.623674242424244</v>
      </c>
      <c r="D90" s="317">
        <f>'[12]WI Gas'!D90:E90+[12]WEPCO!D90+[12]WPSC!D90+[12]Alliant!D90+[12]NSP!D90+[12]MWNG!D90+'[12]SWL&amp;P'!D90:E90+'[12]City Gas'!D90:E90+[12]SCVNG!D90+[12]Florence!D90+'[12]MG&amp;E'!D90:E90</f>
        <v>0.99488636363636362</v>
      </c>
      <c r="E90" s="323"/>
      <c r="F90" s="317">
        <f>'[12]WI Gas'!F90:G90+[12]WEPCO!F90+[12]WPSC!F90+[12]Alliant!F90+[12]NSP!F90+[12]MWNG!F90+'[12]SWL&amp;P'!F90:G90+'[12]City Gas'!F90:G90+[12]SCVNG!F90+[12]Florence!F90+'[12]MG&amp;E'!F90:G90</f>
        <v>0</v>
      </c>
      <c r="G90" s="323"/>
      <c r="H90" s="317">
        <f>'[12]WI Gas'!H90:I90+[12]WEPCO!H90+[12]WPSC!H90+[12]Alliant!H90+[12]NSP!H90+[12]MWNG!H90+'[12]SWL&amp;P'!H90:I90+'[12]City Gas'!H90:I90+[12]SCVNG!H90+[12]Florence!H90+'[12]MG&amp;E'!H90:I90</f>
        <v>0</v>
      </c>
      <c r="I90" s="323"/>
      <c r="J90" s="317">
        <f>'[12]WI Gas'!J90:K90+[12]WEPCO!J90+[12]WPSC!J90+[12]Alliant!J90+[12]NSP!J90+[12]MWNG!J90+'[12]SWL&amp;P'!J90:K90+'[12]City Gas'!J90:K90+[12]SCVNG!J90+[12]Florence!J90+'[12]MG&amp;E'!J90:K90</f>
        <v>0</v>
      </c>
      <c r="K90" s="323"/>
      <c r="L90" s="33">
        <f t="shared" si="4"/>
        <v>31.192613636363639</v>
      </c>
    </row>
    <row r="91" spans="1:12" x14ac:dyDescent="0.25">
      <c r="A91" s="36" t="s">
        <v>11</v>
      </c>
      <c r="B91" s="33">
        <f>SUM(B82:B90)</f>
        <v>7.0422348484848483</v>
      </c>
      <c r="C91" s="33">
        <f t="shared" ref="C91:J91" si="5">SUM(C82:C90)</f>
        <v>28127.72943939393</v>
      </c>
      <c r="D91" s="319">
        <f t="shared" si="5"/>
        <v>1286.0857367424244</v>
      </c>
      <c r="E91" s="319">
        <f t="shared" si="5"/>
        <v>0</v>
      </c>
      <c r="F91" s="319">
        <f t="shared" si="5"/>
        <v>41.914234848484853</v>
      </c>
      <c r="G91" s="319">
        <f t="shared" si="5"/>
        <v>0</v>
      </c>
      <c r="H91" s="319">
        <f t="shared" si="5"/>
        <v>5.6157689393939396</v>
      </c>
      <c r="I91" s="319">
        <f t="shared" si="5"/>
        <v>0</v>
      </c>
      <c r="J91" s="320">
        <f t="shared" si="5"/>
        <v>0.17378787878787877</v>
      </c>
      <c r="K91" s="321"/>
      <c r="L91" s="33">
        <f t="shared" ref="L91" si="6">SUM(L82:L90)</f>
        <v>29468.561202651512</v>
      </c>
    </row>
    <row r="92" spans="1:12" x14ac:dyDescent="0.25">
      <c r="A92" s="37"/>
      <c r="B92" s="37"/>
      <c r="C92" s="37"/>
      <c r="D92" s="37"/>
      <c r="E92" s="37"/>
      <c r="F92" s="37"/>
      <c r="G92" s="37"/>
      <c r="H92" s="37"/>
      <c r="I92" s="37"/>
      <c r="J92" s="37"/>
      <c r="K92" s="37"/>
      <c r="L92" s="38"/>
    </row>
    <row r="93" spans="1:12" x14ac:dyDescent="0.25">
      <c r="A93" s="313" t="s">
        <v>79</v>
      </c>
      <c r="B93" s="314"/>
      <c r="C93" s="314"/>
      <c r="D93" s="314"/>
      <c r="E93" s="314"/>
      <c r="F93" s="314"/>
      <c r="G93" s="314"/>
      <c r="H93" s="314"/>
      <c r="I93" s="314"/>
      <c r="J93" s="314"/>
      <c r="K93" s="314"/>
      <c r="L93" s="315"/>
    </row>
    <row r="94" spans="1:12" x14ac:dyDescent="0.25">
      <c r="A94" s="30"/>
      <c r="B94" s="39" t="s">
        <v>22</v>
      </c>
      <c r="C94" s="39" t="s">
        <v>39</v>
      </c>
      <c r="D94" s="39" t="s">
        <v>40</v>
      </c>
      <c r="E94" s="39" t="s">
        <v>41</v>
      </c>
      <c r="F94" s="39" t="s">
        <v>42</v>
      </c>
      <c r="G94" s="39" t="s">
        <v>43</v>
      </c>
      <c r="H94" s="39" t="s">
        <v>44</v>
      </c>
      <c r="I94" s="39" t="s">
        <v>45</v>
      </c>
      <c r="J94" s="39" t="s">
        <v>46</v>
      </c>
      <c r="K94" s="39" t="s">
        <v>47</v>
      </c>
      <c r="L94" s="40" t="s">
        <v>11</v>
      </c>
    </row>
    <row r="95" spans="1:12" x14ac:dyDescent="0.25">
      <c r="A95" s="32" t="s">
        <v>74</v>
      </c>
      <c r="B95" s="31">
        <f>'[12]WI Gas'!B95+[12]WEPCO!B95+[12]WPSC!B95+[12]Alliant!B95+[12]NSP!B95+[12]MWNG!B95+'[12]SWL&amp;P'!B95+'[12]City Gas'!B95+[12]SCVNG!B95+[12]Florence!B95+'[12]MG&amp;E'!B95</f>
        <v>107.35421780303029</v>
      </c>
      <c r="C95" s="31">
        <f>'[12]WI Gas'!C95+[12]WEPCO!C95+[12]WPSC!C95+[12]Alliant!C95+[12]NSP!C95+[12]MWNG!C95+'[12]SWL&amp;P'!C95+'[12]City Gas'!C95+[12]SCVNG!C95+[12]Florence!C95+'[12]MG&amp;E'!C95</f>
        <v>44.224541666666667</v>
      </c>
      <c r="D95" s="31">
        <f>'[12]WI Gas'!D95+[12]WEPCO!D95+[12]WPSC!D95+[12]Alliant!D95+[12]NSP!D95+[12]MWNG!D95+'[12]SWL&amp;P'!D95+'[12]City Gas'!D95+[12]SCVNG!D95+[12]Florence!D95+'[12]MG&amp;E'!D95</f>
        <v>32.125708333333336</v>
      </c>
      <c r="E95" s="31">
        <f>'[12]WI Gas'!E95+[12]WEPCO!E95+[12]WPSC!E95+[12]Alliant!E95+[12]NSP!E95+[12]MWNG!E95+'[12]SWL&amp;P'!E95+'[12]City Gas'!E95+[12]SCVNG!E95+[12]Florence!E95+'[12]MG&amp;E'!E95</f>
        <v>826.98363825757576</v>
      </c>
      <c r="F95" s="31">
        <f>'[12]WI Gas'!F95+[12]WEPCO!F95+[12]WPSC!F95+[12]Alliant!F95+[12]NSP!F95+[12]MWNG!F95+'[12]SWL&amp;P'!F95+'[12]City Gas'!F95+[12]SCVNG!F95+[12]Florence!F95+'[12]MG&amp;E'!F95</f>
        <v>3681.937625</v>
      </c>
      <c r="G95" s="31">
        <f>'[12]WI Gas'!G95+[12]WEPCO!G95+[12]WPSC!G95+[12]Alliant!G95+[12]NSP!G95+[12]MWNG!G95+'[12]SWL&amp;P'!G95+'[12]City Gas'!G95+[12]SCVNG!G95+[12]Florence!G95+'[12]MG&amp;E'!G95</f>
        <v>5431.6122746212113</v>
      </c>
      <c r="H95" s="31">
        <f>'[12]WI Gas'!H95+[12]WEPCO!H95+[12]WPSC!H95+[12]Alliant!H95+[12]NSP!H95+[12]MWNG!H95+'[12]SWL&amp;P'!H95+'[12]City Gas'!H95+[12]SCVNG!H95+[12]Florence!H95+'[12]MG&amp;E'!H95</f>
        <v>4790.7054356060607</v>
      </c>
      <c r="I95" s="31">
        <f>'[12]WI Gas'!I95+[12]WEPCO!I95+[12]WPSC!I95+[12]Alliant!I95+[12]NSP!I95+[12]MWNG!I95+'[12]SWL&amp;P'!I95+'[12]City Gas'!I95+[12]SCVNG!I95+[12]Florence!I95+'[12]MG&amp;E'!I95</f>
        <v>6715.6904753787885</v>
      </c>
      <c r="J95" s="31">
        <f>'[12]WI Gas'!J95+[12]WEPCO!J95+[12]WPSC!J95+[12]Alliant!J95+[12]NSP!J95+[12]MWNG!J95+'[12]SWL&amp;P'!J95+'[12]City Gas'!J95+[12]SCVNG!J95+[12]Florence!J95+'[12]MG&amp;E'!J95</f>
        <v>5159.2768352272733</v>
      </c>
      <c r="K95" s="31">
        <f>'[12]WI Gas'!K95+[12]WEPCO!K95+[12]WPSC!K95+[12]Alliant!K95+[12]NSP!K95+[12]MWNG!K95+'[12]SWL&amp;P'!K95+'[12]City Gas'!K95+[12]SCVNG!K95+[12]Florence!K95+'[12]MG&amp;E'!K95</f>
        <v>2678.650450757576</v>
      </c>
      <c r="L95" s="33">
        <f>SUM(B95:K95)</f>
        <v>29468.561202651519</v>
      </c>
    </row>
    <row r="96" spans="1:12" x14ac:dyDescent="0.25">
      <c r="A96" s="41"/>
      <c r="B96" s="42"/>
      <c r="C96" s="42"/>
      <c r="D96" s="42"/>
      <c r="E96" s="42"/>
      <c r="F96" s="42"/>
      <c r="G96" s="42"/>
      <c r="H96" s="42"/>
      <c r="I96" s="42"/>
      <c r="J96" s="42"/>
      <c r="K96" s="42"/>
      <c r="L96" s="43"/>
    </row>
    <row r="97" spans="1:12" x14ac:dyDescent="0.25">
      <c r="A97" s="316" t="s">
        <v>80</v>
      </c>
      <c r="B97" s="316"/>
      <c r="C97" s="316"/>
      <c r="D97" s="316"/>
      <c r="E97" s="316"/>
      <c r="F97" s="316"/>
      <c r="G97" s="316"/>
      <c r="H97" s="316"/>
      <c r="I97" s="316"/>
      <c r="J97" s="316"/>
      <c r="K97" s="316"/>
      <c r="L97" s="316"/>
    </row>
    <row r="98" spans="1:12" x14ac:dyDescent="0.25">
      <c r="A98" s="313" t="s">
        <v>81</v>
      </c>
      <c r="B98" s="314"/>
      <c r="C98" s="314"/>
      <c r="D98" s="314"/>
      <c r="E98" s="314"/>
      <c r="F98" s="314"/>
      <c r="G98" s="314"/>
      <c r="H98" s="314"/>
      <c r="I98" s="314"/>
      <c r="J98" s="314"/>
      <c r="K98" s="314"/>
      <c r="L98" s="315"/>
    </row>
    <row r="99" spans="1:12" ht="15.6" customHeight="1" x14ac:dyDescent="0.25">
      <c r="A99" s="30"/>
      <c r="B99" s="326" t="s">
        <v>5</v>
      </c>
      <c r="C99" s="326"/>
      <c r="D99" s="326"/>
      <c r="E99" s="326"/>
      <c r="F99" s="326" t="s">
        <v>6</v>
      </c>
      <c r="G99" s="326" t="s">
        <v>7</v>
      </c>
      <c r="H99" s="326" t="s">
        <v>8</v>
      </c>
      <c r="I99" s="327" t="s">
        <v>9</v>
      </c>
      <c r="J99" s="328" t="s">
        <v>10</v>
      </c>
      <c r="K99" s="329"/>
      <c r="L99" s="332" t="s">
        <v>11</v>
      </c>
    </row>
    <row r="100" spans="1:12" ht="15.6" customHeight="1" x14ac:dyDescent="0.25">
      <c r="A100" s="30"/>
      <c r="B100" s="322" t="s">
        <v>12</v>
      </c>
      <c r="C100" s="322"/>
      <c r="D100" s="322" t="s">
        <v>13</v>
      </c>
      <c r="E100" s="322"/>
      <c r="F100" s="322"/>
      <c r="G100" s="322"/>
      <c r="H100" s="322"/>
      <c r="I100" s="325"/>
      <c r="J100" s="328"/>
      <c r="K100" s="329"/>
      <c r="L100" s="319"/>
    </row>
    <row r="101" spans="1:12" x14ac:dyDescent="0.25">
      <c r="A101" s="30"/>
      <c r="B101" s="31" t="s">
        <v>14</v>
      </c>
      <c r="C101" s="31" t="s">
        <v>15</v>
      </c>
      <c r="D101" s="31" t="s">
        <v>16</v>
      </c>
      <c r="E101" s="31" t="s">
        <v>17</v>
      </c>
      <c r="F101" s="322"/>
      <c r="G101" s="322"/>
      <c r="H101" s="322"/>
      <c r="I101" s="325"/>
      <c r="J101" s="330"/>
      <c r="K101" s="331"/>
      <c r="L101" s="319"/>
    </row>
    <row r="102" spans="1:12" x14ac:dyDescent="0.25">
      <c r="A102" s="32" t="s">
        <v>82</v>
      </c>
      <c r="B102" s="31">
        <f>B12+B78</f>
        <v>0</v>
      </c>
      <c r="C102" s="31">
        <f t="shared" ref="C102:I102" si="7">C12+C78</f>
        <v>0</v>
      </c>
      <c r="D102" s="31">
        <f t="shared" si="7"/>
        <v>0</v>
      </c>
      <c r="E102" s="31">
        <f t="shared" si="7"/>
        <v>17558.966945075757</v>
      </c>
      <c r="F102" s="31">
        <f>F12+F78</f>
        <v>0</v>
      </c>
      <c r="G102" s="31">
        <f t="shared" si="7"/>
        <v>226.63446969696972</v>
      </c>
      <c r="H102" s="31">
        <f t="shared" si="7"/>
        <v>0</v>
      </c>
      <c r="I102" s="31">
        <f t="shared" si="7"/>
        <v>50018.718174242429</v>
      </c>
      <c r="J102" s="317">
        <f>J78+J12</f>
        <v>66.90561363636364</v>
      </c>
      <c r="K102" s="323"/>
      <c r="L102" s="33">
        <f>SUM(B102:J102)</f>
        <v>67871.22520265152</v>
      </c>
    </row>
    <row r="103" spans="1:12" x14ac:dyDescent="0.25">
      <c r="A103" s="34"/>
      <c r="B103" s="27"/>
      <c r="C103" s="27"/>
      <c r="D103" s="27"/>
      <c r="E103" s="27"/>
      <c r="F103" s="27"/>
      <c r="G103" s="27"/>
      <c r="H103" s="27"/>
      <c r="I103" s="27"/>
      <c r="J103" s="27"/>
      <c r="K103" s="27"/>
      <c r="L103" s="28"/>
    </row>
    <row r="104" spans="1:12" x14ac:dyDescent="0.25">
      <c r="A104" s="324" t="s">
        <v>83</v>
      </c>
      <c r="B104" s="324"/>
      <c r="C104" s="324"/>
      <c r="D104" s="324"/>
      <c r="E104" s="324"/>
      <c r="F104" s="324"/>
      <c r="G104" s="324"/>
      <c r="H104" s="324"/>
      <c r="I104" s="324"/>
      <c r="J104" s="324"/>
      <c r="K104" s="324"/>
      <c r="L104" s="324"/>
    </row>
    <row r="105" spans="1:12" x14ac:dyDescent="0.25">
      <c r="A105" s="35" t="s">
        <v>21</v>
      </c>
      <c r="B105" s="31" t="s">
        <v>22</v>
      </c>
      <c r="C105" s="31" t="s">
        <v>23</v>
      </c>
      <c r="D105" s="325" t="s">
        <v>24</v>
      </c>
      <c r="E105" s="325"/>
      <c r="F105" s="325" t="s">
        <v>25</v>
      </c>
      <c r="G105" s="325"/>
      <c r="H105" s="325" t="s">
        <v>26</v>
      </c>
      <c r="I105" s="325"/>
      <c r="J105" s="317" t="s">
        <v>27</v>
      </c>
      <c r="K105" s="323"/>
      <c r="L105" s="33" t="s">
        <v>11</v>
      </c>
    </row>
    <row r="106" spans="1:12" x14ac:dyDescent="0.25">
      <c r="A106" s="32" t="s">
        <v>5</v>
      </c>
      <c r="B106" s="31">
        <f t="shared" ref="B106:B114" si="8">B17+B82</f>
        <v>4.9420151515151511</v>
      </c>
      <c r="C106" s="31">
        <f t="shared" ref="C106:C114" si="9">C17+D82+C82</f>
        <v>10099.154507575757</v>
      </c>
      <c r="D106" s="317">
        <f t="shared" ref="D106:D114" si="10">D17+F82</f>
        <v>4007.1027821969697</v>
      </c>
      <c r="E106" s="318"/>
      <c r="F106" s="317">
        <f t="shared" ref="F106:F114" si="11">F17+H82</f>
        <v>2745.1738068181817</v>
      </c>
      <c r="G106" s="318"/>
      <c r="H106" s="317">
        <f t="shared" ref="H106:H114" si="12">H17+J82</f>
        <v>512.78783333333342</v>
      </c>
      <c r="I106" s="318"/>
      <c r="J106" s="317">
        <f>J17</f>
        <v>189.80600000000001</v>
      </c>
      <c r="K106" s="318"/>
      <c r="L106" s="33">
        <f>SUM(B106:K106)</f>
        <v>17558.966945075754</v>
      </c>
    </row>
    <row r="107" spans="1:12" x14ac:dyDescent="0.25">
      <c r="A107" s="32" t="s">
        <v>28</v>
      </c>
      <c r="B107" s="31">
        <f t="shared" si="8"/>
        <v>0</v>
      </c>
      <c r="C107" s="31">
        <f t="shared" si="9"/>
        <v>0</v>
      </c>
      <c r="D107" s="317">
        <f t="shared" si="10"/>
        <v>0</v>
      </c>
      <c r="E107" s="318"/>
      <c r="F107" s="317">
        <f t="shared" si="11"/>
        <v>0</v>
      </c>
      <c r="G107" s="318"/>
      <c r="H107" s="317">
        <f t="shared" si="12"/>
        <v>0</v>
      </c>
      <c r="I107" s="318"/>
      <c r="J107" s="317">
        <f t="shared" ref="J107:J114" si="13">J18</f>
        <v>0</v>
      </c>
      <c r="K107" s="318"/>
      <c r="L107" s="33">
        <f t="shared" ref="L107:L114" si="14">SUM(B107:K107)</f>
        <v>0</v>
      </c>
    </row>
    <row r="108" spans="1:12" x14ac:dyDescent="0.25">
      <c r="A108" s="32" t="s">
        <v>7</v>
      </c>
      <c r="B108" s="31">
        <f t="shared" si="8"/>
        <v>0</v>
      </c>
      <c r="C108" s="31">
        <f t="shared" si="9"/>
        <v>226.63446969696969</v>
      </c>
      <c r="D108" s="317">
        <f t="shared" si="10"/>
        <v>0</v>
      </c>
      <c r="E108" s="318"/>
      <c r="F108" s="317">
        <f t="shared" si="11"/>
        <v>0</v>
      </c>
      <c r="G108" s="318"/>
      <c r="H108" s="317">
        <f t="shared" si="12"/>
        <v>0</v>
      </c>
      <c r="I108" s="318"/>
      <c r="J108" s="317">
        <f t="shared" si="13"/>
        <v>0</v>
      </c>
      <c r="K108" s="318"/>
      <c r="L108" s="33">
        <f t="shared" si="14"/>
        <v>226.63446969696969</v>
      </c>
    </row>
    <row r="109" spans="1:12" x14ac:dyDescent="0.25">
      <c r="A109" s="32" t="s">
        <v>29</v>
      </c>
      <c r="B109" s="31">
        <f t="shared" si="8"/>
        <v>0</v>
      </c>
      <c r="C109" s="31">
        <f t="shared" si="9"/>
        <v>0</v>
      </c>
      <c r="D109" s="317">
        <f t="shared" si="10"/>
        <v>0</v>
      </c>
      <c r="E109" s="318"/>
      <c r="F109" s="317">
        <f t="shared" si="11"/>
        <v>0</v>
      </c>
      <c r="G109" s="318"/>
      <c r="H109" s="317">
        <f t="shared" si="12"/>
        <v>0</v>
      </c>
      <c r="I109" s="318"/>
      <c r="J109" s="317">
        <f t="shared" si="13"/>
        <v>0</v>
      </c>
      <c r="K109" s="318"/>
      <c r="L109" s="33">
        <f t="shared" si="14"/>
        <v>0</v>
      </c>
    </row>
    <row r="110" spans="1:12" x14ac:dyDescent="0.25">
      <c r="A110" s="32" t="s">
        <v>30</v>
      </c>
      <c r="B110" s="31">
        <f t="shared" si="8"/>
        <v>0</v>
      </c>
      <c r="C110" s="31">
        <f t="shared" si="9"/>
        <v>242.19090909090909</v>
      </c>
      <c r="D110" s="317">
        <f t="shared" si="10"/>
        <v>0</v>
      </c>
      <c r="E110" s="318"/>
      <c r="F110" s="317">
        <f t="shared" si="11"/>
        <v>0</v>
      </c>
      <c r="G110" s="318"/>
      <c r="H110" s="317">
        <f t="shared" si="12"/>
        <v>0</v>
      </c>
      <c r="I110" s="318"/>
      <c r="J110" s="317">
        <f t="shared" si="13"/>
        <v>0</v>
      </c>
      <c r="K110" s="318"/>
      <c r="L110" s="33">
        <f t="shared" si="14"/>
        <v>242.19090909090909</v>
      </c>
    </row>
    <row r="111" spans="1:12" x14ac:dyDescent="0.25">
      <c r="A111" s="32" t="s">
        <v>31</v>
      </c>
      <c r="B111" s="31">
        <f t="shared" si="8"/>
        <v>1.0801666666666667</v>
      </c>
      <c r="C111" s="31">
        <f t="shared" si="9"/>
        <v>42316.573729166659</v>
      </c>
      <c r="D111" s="317">
        <f t="shared" si="10"/>
        <v>6273.8514526515155</v>
      </c>
      <c r="E111" s="318"/>
      <c r="F111" s="317">
        <f t="shared" si="11"/>
        <v>1176.9369621212122</v>
      </c>
      <c r="G111" s="318"/>
      <c r="H111" s="317">
        <f t="shared" si="12"/>
        <v>8.0849545454545453</v>
      </c>
      <c r="I111" s="318"/>
      <c r="J111" s="317">
        <f t="shared" si="13"/>
        <v>0</v>
      </c>
      <c r="K111" s="318"/>
      <c r="L111" s="33">
        <f t="shared" si="14"/>
        <v>49776.527265151504</v>
      </c>
    </row>
    <row r="112" spans="1:12" x14ac:dyDescent="0.25">
      <c r="A112" s="32" t="s">
        <v>32</v>
      </c>
      <c r="B112" s="31">
        <f t="shared" si="8"/>
        <v>0</v>
      </c>
      <c r="C112" s="31">
        <f t="shared" si="9"/>
        <v>0</v>
      </c>
      <c r="D112" s="317">
        <f t="shared" si="10"/>
        <v>0</v>
      </c>
      <c r="E112" s="318"/>
      <c r="F112" s="317">
        <f t="shared" si="11"/>
        <v>0</v>
      </c>
      <c r="G112" s="318"/>
      <c r="H112" s="317">
        <f t="shared" si="12"/>
        <v>0</v>
      </c>
      <c r="I112" s="318"/>
      <c r="J112" s="317">
        <f t="shared" si="13"/>
        <v>0</v>
      </c>
      <c r="K112" s="318"/>
      <c r="L112" s="33">
        <f t="shared" si="14"/>
        <v>0</v>
      </c>
    </row>
    <row r="113" spans="1:12" x14ac:dyDescent="0.25">
      <c r="A113" s="32" t="s">
        <v>10</v>
      </c>
      <c r="B113" s="31">
        <f t="shared" si="8"/>
        <v>0</v>
      </c>
      <c r="C113" s="31">
        <f t="shared" si="9"/>
        <v>0</v>
      </c>
      <c r="D113" s="317">
        <f t="shared" si="10"/>
        <v>0</v>
      </c>
      <c r="E113" s="318"/>
      <c r="F113" s="317">
        <f t="shared" si="11"/>
        <v>0</v>
      </c>
      <c r="G113" s="318"/>
      <c r="H113" s="317">
        <f t="shared" si="12"/>
        <v>0</v>
      </c>
      <c r="I113" s="318"/>
      <c r="J113" s="317">
        <f t="shared" si="13"/>
        <v>0</v>
      </c>
      <c r="K113" s="318"/>
      <c r="L113" s="33">
        <f t="shared" si="14"/>
        <v>0</v>
      </c>
    </row>
    <row r="114" spans="1:12" x14ac:dyDescent="0.25">
      <c r="A114" s="32" t="s">
        <v>10</v>
      </c>
      <c r="B114" s="31">
        <f t="shared" si="8"/>
        <v>28.84405303030303</v>
      </c>
      <c r="C114" s="31">
        <f t="shared" si="9"/>
        <v>34.981560606060604</v>
      </c>
      <c r="D114" s="317">
        <f t="shared" si="10"/>
        <v>2.9790000000000001</v>
      </c>
      <c r="E114" s="318"/>
      <c r="F114" s="317">
        <f t="shared" si="11"/>
        <v>0.10100000000000001</v>
      </c>
      <c r="G114" s="318"/>
      <c r="H114" s="317">
        <f t="shared" si="12"/>
        <v>0</v>
      </c>
      <c r="I114" s="318"/>
      <c r="J114" s="317">
        <f t="shared" si="13"/>
        <v>0</v>
      </c>
      <c r="K114" s="318"/>
      <c r="L114" s="33">
        <f t="shared" si="14"/>
        <v>66.90561363636364</v>
      </c>
    </row>
    <row r="115" spans="1:12" x14ac:dyDescent="0.25">
      <c r="A115" s="36" t="s">
        <v>11</v>
      </c>
      <c r="B115" s="33">
        <f>SUM(B106:B114)</f>
        <v>34.866234848484851</v>
      </c>
      <c r="C115" s="33">
        <f t="shared" ref="C115:J115" si="15">SUM(C106:C114)</f>
        <v>52919.535176136356</v>
      </c>
      <c r="D115" s="319">
        <f>SUM(D106:D114)</f>
        <v>10283.933234848484</v>
      </c>
      <c r="E115" s="319">
        <f t="shared" si="15"/>
        <v>0</v>
      </c>
      <c r="F115" s="319">
        <f t="shared" si="15"/>
        <v>3922.211768939394</v>
      </c>
      <c r="G115" s="319">
        <f t="shared" si="15"/>
        <v>0</v>
      </c>
      <c r="H115" s="319">
        <f t="shared" si="15"/>
        <v>520.87278787878802</v>
      </c>
      <c r="I115" s="319">
        <f t="shared" si="15"/>
        <v>0</v>
      </c>
      <c r="J115" s="320">
        <f t="shared" si="15"/>
        <v>189.80600000000001</v>
      </c>
      <c r="K115" s="321"/>
      <c r="L115" s="33">
        <f t="shared" ref="L115" si="16">SUM(L106:L114)</f>
        <v>67871.225202651505</v>
      </c>
    </row>
    <row r="116" spans="1:12" x14ac:dyDescent="0.25">
      <c r="A116" s="37"/>
      <c r="B116" s="37"/>
      <c r="C116" s="37"/>
      <c r="D116" s="37"/>
      <c r="E116" s="37"/>
      <c r="F116" s="37"/>
      <c r="G116" s="37"/>
      <c r="H116" s="37"/>
      <c r="I116" s="37"/>
      <c r="J116" s="37"/>
      <c r="K116" s="37"/>
      <c r="L116" s="38"/>
    </row>
    <row r="117" spans="1:12" x14ac:dyDescent="0.25">
      <c r="A117" s="313" t="s">
        <v>84</v>
      </c>
      <c r="B117" s="314"/>
      <c r="C117" s="314"/>
      <c r="D117" s="314"/>
      <c r="E117" s="314"/>
      <c r="F117" s="314"/>
      <c r="G117" s="314"/>
      <c r="H117" s="314"/>
      <c r="I117" s="314"/>
      <c r="J117" s="314"/>
      <c r="K117" s="314"/>
      <c r="L117" s="315"/>
    </row>
    <row r="118" spans="1:12" x14ac:dyDescent="0.25">
      <c r="A118" s="30"/>
      <c r="B118" s="39" t="s">
        <v>22</v>
      </c>
      <c r="C118" s="39" t="s">
        <v>39</v>
      </c>
      <c r="D118" s="39" t="s">
        <v>40</v>
      </c>
      <c r="E118" s="39" t="s">
        <v>41</v>
      </c>
      <c r="F118" s="39" t="s">
        <v>42</v>
      </c>
      <c r="G118" s="39" t="s">
        <v>43</v>
      </c>
      <c r="H118" s="39" t="s">
        <v>44</v>
      </c>
      <c r="I118" s="39" t="s">
        <v>45</v>
      </c>
      <c r="J118" s="39" t="s">
        <v>46</v>
      </c>
      <c r="K118" s="39" t="s">
        <v>47</v>
      </c>
      <c r="L118" s="40" t="s">
        <v>11</v>
      </c>
    </row>
    <row r="119" spans="1:12" x14ac:dyDescent="0.25">
      <c r="A119" s="32" t="s">
        <v>74</v>
      </c>
      <c r="B119" s="31">
        <f t="shared" ref="B119:K119" si="17">B43+B95</f>
        <v>434.98621780303029</v>
      </c>
      <c r="C119" s="31">
        <f t="shared" si="17"/>
        <v>47.794541666666667</v>
      </c>
      <c r="D119" s="31">
        <f t="shared" si="17"/>
        <v>67.465708333333339</v>
      </c>
      <c r="E119" s="31">
        <f t="shared" si="17"/>
        <v>2293.5346382575758</v>
      </c>
      <c r="F119" s="31">
        <f t="shared" si="17"/>
        <v>11107.145625000001</v>
      </c>
      <c r="G119" s="31">
        <f t="shared" si="17"/>
        <v>10426.448274621212</v>
      </c>
      <c r="H119" s="31">
        <f t="shared" si="17"/>
        <v>8813.3854356060619</v>
      </c>
      <c r="I119" s="31">
        <f t="shared" si="17"/>
        <v>17910.507475378789</v>
      </c>
      <c r="J119" s="31">
        <f t="shared" si="17"/>
        <v>11728.007835227274</v>
      </c>
      <c r="K119" s="31">
        <f t="shared" si="17"/>
        <v>5041.9494507575764</v>
      </c>
      <c r="L119" s="33">
        <f>SUM(B119:K119)</f>
        <v>67871.225202651534</v>
      </c>
    </row>
    <row r="120" spans="1:12" x14ac:dyDescent="0.25">
      <c r="A120" s="41"/>
      <c r="B120" s="42"/>
      <c r="C120" s="42"/>
      <c r="D120" s="42"/>
      <c r="E120" s="42"/>
      <c r="F120" s="42"/>
      <c r="G120" s="42"/>
      <c r="H120" s="42"/>
      <c r="I120" s="42"/>
      <c r="J120" s="42"/>
      <c r="K120" s="42"/>
      <c r="L120" s="43"/>
    </row>
    <row r="121" spans="1:12" x14ac:dyDescent="0.25">
      <c r="A121" s="316" t="s">
        <v>85</v>
      </c>
      <c r="B121" s="316"/>
      <c r="C121" s="316"/>
      <c r="D121" s="316"/>
      <c r="E121" s="316"/>
      <c r="F121" s="316"/>
      <c r="G121" s="316"/>
      <c r="H121" s="316"/>
      <c r="I121" s="316"/>
      <c r="J121" s="316"/>
      <c r="K121" s="316"/>
      <c r="L121" s="316"/>
    </row>
    <row r="122" spans="1:12" x14ac:dyDescent="0.25">
      <c r="A122" s="313" t="s">
        <v>86</v>
      </c>
      <c r="B122" s="314"/>
      <c r="C122" s="314"/>
      <c r="D122" s="314"/>
      <c r="E122" s="314"/>
      <c r="F122" s="314"/>
      <c r="G122" s="314"/>
      <c r="H122" s="314"/>
      <c r="I122" s="314"/>
      <c r="J122" s="314"/>
      <c r="K122" s="314"/>
      <c r="L122" s="315"/>
    </row>
    <row r="123" spans="1:12" x14ac:dyDescent="0.25">
      <c r="A123" s="44" t="s">
        <v>87</v>
      </c>
      <c r="B123" s="44"/>
      <c r="C123" s="37"/>
      <c r="D123" s="37"/>
      <c r="E123" s="37"/>
      <c r="F123" s="37"/>
      <c r="G123" s="37"/>
      <c r="H123" s="37"/>
      <c r="I123" s="37"/>
      <c r="J123" s="37"/>
      <c r="K123" s="37"/>
      <c r="L123" s="38"/>
    </row>
    <row r="124" spans="1:12" x14ac:dyDescent="0.25">
      <c r="A124" s="44" t="s">
        <v>88</v>
      </c>
      <c r="B124" s="45"/>
      <c r="C124" s="37"/>
      <c r="D124" s="37"/>
      <c r="E124" s="37"/>
      <c r="F124" s="37"/>
      <c r="G124" s="37"/>
      <c r="H124" s="37"/>
      <c r="I124" s="37"/>
      <c r="J124" s="37"/>
      <c r="K124" s="37"/>
      <c r="L124" s="38"/>
    </row>
    <row r="125" spans="1:12" x14ac:dyDescent="0.25">
      <c r="A125" s="44" t="s">
        <v>89</v>
      </c>
      <c r="B125" s="45"/>
      <c r="C125" s="37"/>
      <c r="D125" s="37"/>
      <c r="E125" s="37"/>
      <c r="F125" s="37"/>
      <c r="G125" s="37"/>
      <c r="H125" s="37"/>
      <c r="I125" s="37"/>
      <c r="J125" s="37"/>
      <c r="K125" s="37"/>
      <c r="L125" s="38"/>
    </row>
  </sheetData>
  <mergeCells count="297">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9:D59"/>
    <mergeCell ref="E59:L59"/>
    <mergeCell ref="A60:C60"/>
    <mergeCell ref="E60:K60"/>
    <mergeCell ref="A55:D55"/>
    <mergeCell ref="E55:F55"/>
    <mergeCell ref="G55:H55"/>
    <mergeCell ref="I55:J55"/>
    <mergeCell ref="K55:L55"/>
    <mergeCell ref="A56:D56"/>
    <mergeCell ref="E56:F56"/>
    <mergeCell ref="G56:H56"/>
    <mergeCell ref="I56:J56"/>
    <mergeCell ref="K56:L56"/>
    <mergeCell ref="A67:L67"/>
    <mergeCell ref="A68:L68"/>
    <mergeCell ref="B69:C69"/>
    <mergeCell ref="B70:C70"/>
    <mergeCell ref="B71:C71"/>
    <mergeCell ref="A73:L73"/>
    <mergeCell ref="A61:C61"/>
    <mergeCell ref="E61:K61"/>
    <mergeCell ref="A63:D63"/>
    <mergeCell ref="E63:L63"/>
    <mergeCell ref="A64:C65"/>
    <mergeCell ref="D64:D65"/>
    <mergeCell ref="E64:K65"/>
    <mergeCell ref="L64:L65"/>
    <mergeCell ref="A74:L74"/>
    <mergeCell ref="B75:E75"/>
    <mergeCell ref="F75:F77"/>
    <mergeCell ref="G75:G77"/>
    <mergeCell ref="H75:H77"/>
    <mergeCell ref="I75:I77"/>
    <mergeCell ref="J75:K77"/>
    <mergeCell ref="L75:L77"/>
    <mergeCell ref="B76:C76"/>
    <mergeCell ref="D76:E76"/>
    <mergeCell ref="D82:E82"/>
    <mergeCell ref="F82:G82"/>
    <mergeCell ref="H82:I82"/>
    <mergeCell ref="J82:K82"/>
    <mergeCell ref="D83:E83"/>
    <mergeCell ref="F83:G83"/>
    <mergeCell ref="H83:I83"/>
    <mergeCell ref="J83:K83"/>
    <mergeCell ref="J78:K78"/>
    <mergeCell ref="A80:L80"/>
    <mergeCell ref="D81:E81"/>
    <mergeCell ref="F81:G81"/>
    <mergeCell ref="H81:I81"/>
    <mergeCell ref="J81:K81"/>
    <mergeCell ref="D86:E86"/>
    <mergeCell ref="F86:G86"/>
    <mergeCell ref="H86:I86"/>
    <mergeCell ref="J86:K86"/>
    <mergeCell ref="D87:E87"/>
    <mergeCell ref="F87:G87"/>
    <mergeCell ref="H87:I87"/>
    <mergeCell ref="J87:K87"/>
    <mergeCell ref="D84:E84"/>
    <mergeCell ref="F84:G84"/>
    <mergeCell ref="H84:I84"/>
    <mergeCell ref="J84:K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B100:C100"/>
    <mergeCell ref="D100:E100"/>
    <mergeCell ref="J102:K102"/>
    <mergeCell ref="A104:L104"/>
    <mergeCell ref="D105:E105"/>
    <mergeCell ref="F105:G105"/>
    <mergeCell ref="H105:I105"/>
    <mergeCell ref="J105:K105"/>
    <mergeCell ref="A93:L93"/>
    <mergeCell ref="A97:L97"/>
    <mergeCell ref="A98:L98"/>
    <mergeCell ref="B99:E99"/>
    <mergeCell ref="F99:F101"/>
    <mergeCell ref="G99:G101"/>
    <mergeCell ref="H99:H101"/>
    <mergeCell ref="I99:I101"/>
    <mergeCell ref="J99:K101"/>
    <mergeCell ref="L99:L101"/>
    <mergeCell ref="D108:E108"/>
    <mergeCell ref="F108:G108"/>
    <mergeCell ref="H108:I108"/>
    <mergeCell ref="J108:K108"/>
    <mergeCell ref="D109:E109"/>
    <mergeCell ref="F109:G109"/>
    <mergeCell ref="H109:I109"/>
    <mergeCell ref="J109:K109"/>
    <mergeCell ref="D106:E106"/>
    <mergeCell ref="F106:G106"/>
    <mergeCell ref="H106:I106"/>
    <mergeCell ref="J106:K106"/>
    <mergeCell ref="D107:E107"/>
    <mergeCell ref="F107:G107"/>
    <mergeCell ref="H107:I107"/>
    <mergeCell ref="J107:K107"/>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A117:L117"/>
    <mergeCell ref="A121:L121"/>
    <mergeCell ref="A122:L122"/>
    <mergeCell ref="D114:E114"/>
    <mergeCell ref="F114:G114"/>
    <mergeCell ref="H114:I114"/>
    <mergeCell ref="J114:K114"/>
    <mergeCell ref="D115:E115"/>
    <mergeCell ref="F115:G115"/>
    <mergeCell ref="H115:I115"/>
    <mergeCell ref="J115:K115"/>
  </mergeCells>
  <pageMargins left="0.25" right="0.25" top="0.75" bottom="0.75" header="0.3" footer="0.3"/>
  <pageSetup scale="76"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660F4-71EA-4ADF-8B09-2DB699C5ED57}">
  <sheetPr>
    <pageSetUpPr fitToPage="1"/>
  </sheetPr>
  <dimension ref="A1:L125"/>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95</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14</v>
      </c>
      <c r="C11" s="4" t="s">
        <v>15</v>
      </c>
      <c r="D11" s="4" t="s">
        <v>16</v>
      </c>
      <c r="E11" s="4" t="s">
        <v>17</v>
      </c>
      <c r="F11" s="121"/>
      <c r="G11" s="121"/>
      <c r="H11" s="121"/>
      <c r="I11" s="106"/>
      <c r="J11" s="129"/>
      <c r="K11" s="130"/>
      <c r="L11" s="109"/>
    </row>
    <row r="12" spans="1:12" s="2" customFormat="1" x14ac:dyDescent="0.25">
      <c r="A12" s="5" t="s">
        <v>18</v>
      </c>
      <c r="B12" s="4">
        <f>'[13]WI Gas'!B12+[13]WEPCO!B12+[13]WPSC!B12+[13]Alliant!B12+[13]NSP!B12+[13]MWNG!B12+'[13]SWL&amp;P'!B12+'[13]City Gas'!B12+[13]SCVNG!B12+[13]Florence!B12+'[13]MG&amp;E'!B12</f>
        <v>0</v>
      </c>
      <c r="C12" s="4">
        <f>'[13]WI Gas'!C12+[13]WEPCO!C12+[13]WPSC!C12+[13]Alliant!C12+[13]NSP!C12+[13]MWNG!C12+'[13]SWL&amp;P'!C12+'[13]City Gas'!C12+[13]SCVNG!C12+[13]Florence!C12+'[13]MG&amp;E'!C12</f>
        <v>0</v>
      </c>
      <c r="D12" s="4">
        <f>'[13]WI Gas'!D12+[13]WEPCO!D12+[13]WPSC!D12+[13]Alliant!D12+[13]NSP!D12+[13]MWNG!D12+'[13]SWL&amp;P'!D12+'[13]City Gas'!D12+[13]SCVNG!D12+[13]Florence!D12+'[13]MG&amp;E'!D12</f>
        <v>0</v>
      </c>
      <c r="E12" s="4">
        <f>'[13]WI Gas'!E12+[13]WEPCO!E12+[13]WPSC!E12+[13]Alliant!E12+[13]NSP!E12+[13]MWNG!E12+'[13]SWL&amp;P'!E12+'[13]City Gas'!E12+[13]SCVNG!E12+[13]Florence!E12+'[13]MG&amp;E'!E12</f>
        <v>12755.224</v>
      </c>
      <c r="F12" s="4">
        <f>'[13]WI Gas'!F12+[13]WEPCO!F12+[13]WPSC!F12+[13]Alliant!F12+[13]NSP!F12+[13]MWNG!F12+'[13]SWL&amp;P'!F12+'[13]City Gas'!F12+[13]SCVNG!F12+[13]Florence!F12+'[13]MG&amp;E'!F12</f>
        <v>0</v>
      </c>
      <c r="G12" s="4">
        <f>'[13]WI Gas'!G12+[13]WEPCO!G12+[13]WPSC!G12+[13]Alliant!G12+[13]NSP!G12+[13]MWNG!G12+'[13]SWL&amp;P'!G12+'[13]City Gas'!G12+[13]SCVNG!G12+[13]Florence!G12+'[13]MG&amp;E'!G12</f>
        <v>1</v>
      </c>
      <c r="H12" s="4">
        <f>'[13]WI Gas'!H12+[13]WEPCO!H12+[13]WPSC!H12+[13]Alliant!H12+[13]NSP!H12+[13]MWNG!H12+'[13]SWL&amp;P'!H12+'[13]City Gas'!H12+[13]SCVNG!H12+[13]Florence!H12+'[13]MG&amp;E'!H12</f>
        <v>0</v>
      </c>
      <c r="I12" s="4">
        <f>'[13]WI Gas'!I12+[13]WEPCO!I12+[13]WPSC!I12+[13]Alliant!I12+[13]NSP!I12+[13]MWNG!I12+'[13]SWL&amp;P'!I12+'[13]City Gas'!I12+[13]SCVNG!I12+[13]Florence!I12+'[13]MG&amp;E'!I12</f>
        <v>25240.696</v>
      </c>
      <c r="J12" s="107">
        <f>'[13]WI Gas'!J12:K12+[13]WEPCO!J12+[13]WPSC!J12+[13]Alliant!J12+[13]NSP!J12+[13]MWNG!J12+'[13]SWL&amp;P'!J12:K12+'[13]City Gas'!J12:K12+[13]SCVNG!J12+[13]Florence!J12+'[13]MG&amp;E'!J12:K12</f>
        <v>46.115000000000002</v>
      </c>
      <c r="K12" s="108"/>
      <c r="L12" s="6">
        <f>SUM(B12:J12)</f>
        <v>38043.034999999996</v>
      </c>
    </row>
    <row r="13" spans="1:12" s="2" customFormat="1" x14ac:dyDescent="0.25">
      <c r="A13" s="5" t="s">
        <v>19</v>
      </c>
      <c r="B13" s="4">
        <f>'[13]WI Gas'!B13+[13]WEPCO!B13+[13]WPSC!B13+[13]Alliant!B13+[13]NSP!B13+[13]MWNG!B13+'[13]SWL&amp;P'!B13+'[13]City Gas'!B13+[13]SCVNG!B13+[13]Florence!B13+'[13]MG&amp;E'!B13</f>
        <v>0</v>
      </c>
      <c r="C13" s="4">
        <f>'[13]WI Gas'!C13+[13]WEPCO!C13+[13]WPSC!C13+[13]Alliant!C13+[13]NSP!C13+[13]MWNG!C13+'[13]SWL&amp;P'!C13+'[13]City Gas'!C13+[13]SCVNG!C13+[13]Florence!C13+'[13]MG&amp;E'!C13</f>
        <v>0</v>
      </c>
      <c r="D13" s="4">
        <f>'[13]WI Gas'!D13+[13]WEPCO!D13+[13]WPSC!D13+[13]Alliant!D13+[13]NSP!D13+[13]MWNG!D13+'[13]SWL&amp;P'!D13+'[13]City Gas'!D13+[13]SCVNG!D13+[13]Florence!D13+'[13]MG&amp;E'!D13</f>
        <v>0</v>
      </c>
      <c r="E13" s="4">
        <f>'[13]WI Gas'!E13+[13]WEPCO!E13+[13]WPSC!E13+[13]Alliant!E13+[13]NSP!E13+[13]MWNG!E13+'[13]SWL&amp;P'!E13+'[13]City Gas'!E13+[13]SCVNG!E13+[13]Florence!E13+'[13]MG&amp;E'!E13</f>
        <v>279841</v>
      </c>
      <c r="F13" s="4">
        <f>'[13]WI Gas'!F13+[13]WEPCO!F13+[13]WPSC!F13+[13]Alliant!F13+[13]NSP!F13+[13]MWNG!F13+'[13]SWL&amp;P'!F13+'[13]City Gas'!F13+[13]SCVNG!F13+[13]Florence!F13+'[13]MG&amp;E'!F13</f>
        <v>0</v>
      </c>
      <c r="G13" s="4">
        <f>'[13]WI Gas'!G13+[13]WEPCO!G13+[13]WPSC!G13+[13]Alliant!G13+[13]NSP!G13+[13]MWNG!G13+'[13]SWL&amp;P'!G13+'[13]City Gas'!G13+[13]SCVNG!G13+[13]Florence!G13+'[13]MG&amp;E'!G13</f>
        <v>15094</v>
      </c>
      <c r="H13" s="4">
        <f>'[13]WI Gas'!H13+[13]WEPCO!H13+[13]WPSC!H13+[13]Alliant!H13+[13]NSP!H13+[13]MWNG!H13+'[13]SWL&amp;P'!H13+'[13]City Gas'!H13+[13]SCVNG!H13+[13]Florence!H13+'[13]MG&amp;E'!H13</f>
        <v>0</v>
      </c>
      <c r="I13" s="4">
        <f>'[13]WI Gas'!I13+[13]WEPCO!I13+[13]WPSC!I13+[13]Alliant!I13+[13]NSP!I13+[13]MWNG!I13+'[13]SWL&amp;P'!I13+'[13]City Gas'!I13+[13]SCVNG!I13+[13]Florence!I13+'[13]MG&amp;E'!I13</f>
        <v>1329509</v>
      </c>
      <c r="J13" s="107">
        <f>'[13]WI Gas'!J13:K13+[13]WEPCO!J13+[13]WPSC!J13+[13]Alliant!J13+[13]NSP!J13+[13]MWNG!J13+'[13]SWL&amp;P'!J13:K13+'[13]City Gas'!J13:K13+[13]SCVNG!J13+[13]Florence!J13+'[13]MG&amp;E'!J13:K13</f>
        <v>1635</v>
      </c>
      <c r="K13" s="108"/>
      <c r="L13" s="6">
        <f>SUM(B13:J13)</f>
        <v>1626079</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'[13]WI Gas'!B17+[13]WEPCO!B17+[13]WPSC!B17+[13]Alliant!B17+[13]NSP!B17+[13]MWNG!B17+'[13]SWL&amp;P'!B17+'[13]City Gas'!B17+[13]SCVNG!B17+[13]Florence!B17+'[13]MG&amp;E'!B17</f>
        <v>5.9640000000000004</v>
      </c>
      <c r="C17" s="4">
        <f>'[13]WI Gas'!C17+[13]WEPCO!C17+[13]WPSC!C17+[13]Alliant!C17+[13]NSP!C17+[13]MWNG!C17+'[13]SWL&amp;P'!C17+'[13]City Gas'!C17+[13]SCVNG!C17+[13]Florence!C17+'[13]MG&amp;E'!C17</f>
        <v>5407.9999999999991</v>
      </c>
      <c r="D17" s="107">
        <f>'[13]WI Gas'!D17:E17+[13]WEPCO!D17+[13]WPSC!D17+[13]Alliant!D17+[13]NSP!D17+[13]MWNG!D17+'[13]SWL&amp;P'!D17:E17+'[13]City Gas'!D17:E17+[13]SCVNG!D17+[13]Florence!D17+'[13]MG&amp;E'!D17:E17</f>
        <v>3966.7649999999999</v>
      </c>
      <c r="E17" s="108"/>
      <c r="F17" s="107">
        <f>'[13]WI Gas'!F17:G17+[13]WEPCO!F17+[13]WPSC!F17+[13]Alliant!F17+[13]NSP!F17+[13]MWNG!F17+'[13]SWL&amp;P'!F17:G17+'[13]City Gas'!F17:G17+[13]SCVNG!F17+[13]Florence!F17+'[13]MG&amp;E'!F17:G17</f>
        <v>2686.36</v>
      </c>
      <c r="G17" s="108"/>
      <c r="H17" s="107">
        <f>'[13]WI Gas'!H17:I17+[13]WEPCO!H17+[13]WPSC!H17+[13]Alliant!H17+[13]NSP!H17+[13]MWNG!H17+'[13]SWL&amp;P'!H17:I17+'[13]City Gas'!H17:I17+[13]SCVNG!H17+[13]Florence!H17+'[13]MG&amp;E'!H17:I17</f>
        <v>501.43200000000002</v>
      </c>
      <c r="I17" s="108"/>
      <c r="J17" s="107">
        <f>'[13]WI Gas'!J17:K17+[13]WEPCO!J17+[13]WPSC!J17+[13]Alliant!J17+[13]NSP!J17+[13]MWNG!J17+'[13]SWL&amp;P'!J17:K17+'[13]City Gas'!J17:K17+[13]SCVNG!J17+[13]Florence!J17+'[13]MG&amp;E'!J17:K17</f>
        <v>186.70300000000003</v>
      </c>
      <c r="K17" s="108"/>
      <c r="L17" s="6">
        <f>SUM(B17:J17)</f>
        <v>12755.224</v>
      </c>
    </row>
    <row r="18" spans="1:12" s="2" customFormat="1" x14ac:dyDescent="0.25">
      <c r="A18" s="5" t="s">
        <v>28</v>
      </c>
      <c r="B18" s="4">
        <f>'[13]WI Gas'!B18+[13]WEPCO!B18+[13]WPSC!B18+[13]Alliant!B18+[13]NSP!B18+[13]MWNG!B18+'[13]SWL&amp;P'!B18+'[13]City Gas'!B18+[13]SCVNG!B18+[13]Florence!B18+'[13]MG&amp;E'!B18</f>
        <v>0</v>
      </c>
      <c r="C18" s="4">
        <f>'[13]WI Gas'!C18+[13]WEPCO!C18+[13]WPSC!C18+[13]Alliant!C18+[13]NSP!C18+[13]MWNG!C18+'[13]SWL&amp;P'!C18+'[13]City Gas'!C18+[13]SCVNG!C18+[13]Florence!C18+'[13]MG&amp;E'!C18</f>
        <v>0</v>
      </c>
      <c r="D18" s="107">
        <f>'[13]WI Gas'!D18:E18+[13]WEPCO!D18+[13]WPSC!D18+[13]Alliant!D18+[13]NSP!D18+[13]MWNG!D18+'[13]SWL&amp;P'!D18:E18+'[13]City Gas'!D18:E18+[13]SCVNG!D18+[13]Florence!D18+'[13]MG&amp;E'!D18:E18</f>
        <v>0</v>
      </c>
      <c r="E18" s="108"/>
      <c r="F18" s="107">
        <f>'[13]WI Gas'!F18:G18+[13]WEPCO!F18+[13]WPSC!F18+[13]Alliant!F18+[13]NSP!F18+[13]MWNG!F18+'[13]SWL&amp;P'!F18:G18+'[13]City Gas'!F18:G18+[13]SCVNG!F18+[13]Florence!F18+'[13]MG&amp;E'!F18:G18</f>
        <v>0</v>
      </c>
      <c r="G18" s="108"/>
      <c r="H18" s="107">
        <f>'[13]WI Gas'!H18:I18+[13]WEPCO!H18+[13]WPSC!H18+[13]Alliant!H18+[13]NSP!H18+[13]MWNG!H18+'[13]SWL&amp;P'!H18:I18+'[13]City Gas'!H18:I18+[13]SCVNG!H18+[13]Florence!H18+'[13]MG&amp;E'!H18:I18</f>
        <v>0</v>
      </c>
      <c r="I18" s="108"/>
      <c r="J18" s="107">
        <f>'[13]WI Gas'!J18:K18+[13]WEPCO!J18+[13]WPSC!J18+[13]Alliant!J18+[13]NSP!J18+[13]MWNG!J18+'[13]SWL&amp;P'!J18:K18+'[13]City Gas'!J18:K18+[13]SCVNG!J18+[13]Florence!J18+'[13]MG&amp;E'!J18:K18</f>
        <v>0</v>
      </c>
      <c r="K18" s="108"/>
      <c r="L18" s="6">
        <f t="shared" ref="L18:L25" si="0">SUM(B18:J18)</f>
        <v>0</v>
      </c>
    </row>
    <row r="19" spans="1:12" s="2" customFormat="1" x14ac:dyDescent="0.25">
      <c r="A19" s="5" t="s">
        <v>7</v>
      </c>
      <c r="B19" s="4">
        <f>'[13]WI Gas'!B19+[13]WEPCO!B19+[13]WPSC!B19+[13]Alliant!B19+[13]NSP!B19+[13]MWNG!B19+'[13]SWL&amp;P'!B19+'[13]City Gas'!B19+[13]SCVNG!B19+[13]Florence!B19+'[13]MG&amp;E'!B19</f>
        <v>0</v>
      </c>
      <c r="C19" s="4">
        <f>'[13]WI Gas'!C19+[13]WEPCO!C19+[13]WPSC!C19+[13]Alliant!C19+[13]NSP!C19+[13]MWNG!C19+'[13]SWL&amp;P'!C19+'[13]City Gas'!C19+[13]SCVNG!C19+[13]Florence!C19+'[13]MG&amp;E'!C19</f>
        <v>1</v>
      </c>
      <c r="D19" s="107">
        <f>'[13]WI Gas'!D19:E19+[13]WEPCO!D19+[13]WPSC!D19+[13]Alliant!D19+[13]NSP!D19+[13]MWNG!D19+'[13]SWL&amp;P'!D19:E19+'[13]City Gas'!D19:E19+[13]SCVNG!D19+[13]Florence!D19+'[13]MG&amp;E'!D19:E19</f>
        <v>0</v>
      </c>
      <c r="E19" s="108"/>
      <c r="F19" s="107">
        <f>'[13]WI Gas'!F19:G19+[13]WEPCO!F19+[13]WPSC!F19+[13]Alliant!F19+[13]NSP!F19+[13]MWNG!F19+'[13]SWL&amp;P'!F19:G19+'[13]City Gas'!F19:G19+[13]SCVNG!F19+[13]Florence!F19+'[13]MG&amp;E'!F19:G19</f>
        <v>0</v>
      </c>
      <c r="G19" s="108"/>
      <c r="H19" s="107">
        <f>'[13]WI Gas'!H19:I19+[13]WEPCO!H19+[13]WPSC!H19+[13]Alliant!H19+[13]NSP!H19+[13]MWNG!H19+'[13]SWL&amp;P'!H19:I19+'[13]City Gas'!H19:I19+[13]SCVNG!H19+[13]Florence!H19+'[13]MG&amp;E'!H19:I19</f>
        <v>0</v>
      </c>
      <c r="I19" s="108"/>
      <c r="J19" s="107">
        <f>'[13]WI Gas'!J19:K19+[13]WEPCO!J19+[13]WPSC!J19+[13]Alliant!J19+[13]NSP!J19+[13]MWNG!J19+'[13]SWL&amp;P'!J19:K19+'[13]City Gas'!J19:K19+[13]SCVNG!J19+[13]Florence!J19+'[13]MG&amp;E'!J19:K19</f>
        <v>0</v>
      </c>
      <c r="K19" s="108"/>
      <c r="L19" s="6">
        <f t="shared" si="0"/>
        <v>1</v>
      </c>
    </row>
    <row r="20" spans="1:12" s="2" customFormat="1" x14ac:dyDescent="0.25">
      <c r="A20" s="5" t="s">
        <v>29</v>
      </c>
      <c r="B20" s="4">
        <f>'[13]WI Gas'!B20+[13]WEPCO!B20+[13]WPSC!B20+[13]Alliant!B20+[13]NSP!B20+[13]MWNG!B20+'[13]SWL&amp;P'!B20+'[13]City Gas'!B20+[13]SCVNG!B20+[13]Florence!B20+'[13]MG&amp;E'!B20</f>
        <v>0</v>
      </c>
      <c r="C20" s="4">
        <f>'[13]WI Gas'!C20+[13]WEPCO!C20+[13]WPSC!C20+[13]Alliant!C20+[13]NSP!C20+[13]MWNG!C20+'[13]SWL&amp;P'!C20+'[13]City Gas'!C20+[13]SCVNG!C20+[13]Florence!C20+'[13]MG&amp;E'!C20</f>
        <v>0</v>
      </c>
      <c r="D20" s="107">
        <f>'[13]WI Gas'!D20:E20+[13]WEPCO!D20+[13]WPSC!D20+[13]Alliant!D20+[13]NSP!D20+[13]MWNG!D20+'[13]SWL&amp;P'!D20:E20+'[13]City Gas'!D20:E20+[13]SCVNG!D20+[13]Florence!D20+'[13]MG&amp;E'!D20:E20</f>
        <v>0</v>
      </c>
      <c r="E20" s="108"/>
      <c r="F20" s="107">
        <f>'[13]WI Gas'!F20:G20+[13]WEPCO!F20+[13]WPSC!F20+[13]Alliant!F20+[13]NSP!F20+[13]MWNG!F20+'[13]SWL&amp;P'!F20:G20+'[13]City Gas'!F20:G20+[13]SCVNG!F20+[13]Florence!F20+'[13]MG&amp;E'!F20:G20</f>
        <v>0</v>
      </c>
      <c r="G20" s="108"/>
      <c r="H20" s="107">
        <f>'[13]WI Gas'!H20:I20+[13]WEPCO!H20+[13]WPSC!H20+[13]Alliant!H20+[13]NSP!H20+[13]MWNG!H20+'[13]SWL&amp;P'!H20:I20+'[13]City Gas'!H20:I20+[13]SCVNG!H20+[13]Florence!H20+'[13]MG&amp;E'!H20:I20</f>
        <v>0</v>
      </c>
      <c r="I20" s="108"/>
      <c r="J20" s="107">
        <f>'[13]WI Gas'!J20:K20+[13]WEPCO!J20+[13]WPSC!J20+[13]Alliant!J20+[13]NSP!J20+[13]MWNG!J20+'[13]SWL&amp;P'!J20:K20+'[13]City Gas'!J20:K20+[13]SCVNG!J20+[13]Florence!J20+'[13]MG&amp;E'!J20:K20</f>
        <v>0</v>
      </c>
      <c r="K20" s="108"/>
      <c r="L20" s="6">
        <f t="shared" si="0"/>
        <v>0</v>
      </c>
    </row>
    <row r="21" spans="1:12" s="2" customFormat="1" x14ac:dyDescent="0.25">
      <c r="A21" s="5" t="s">
        <v>30</v>
      </c>
      <c r="B21" s="4">
        <f>'[13]WI Gas'!B21+[13]WEPCO!B21+[13]WPSC!B21+[13]Alliant!B21+[13]NSP!B21+[13]MWNG!B21+'[13]SWL&amp;P'!B21+'[13]City Gas'!B21+[13]SCVNG!B21+[13]Florence!B21+'[13]MG&amp;E'!B21</f>
        <v>0</v>
      </c>
      <c r="C21" s="4">
        <f>'[13]WI Gas'!C21+[13]WEPCO!C21+[13]WPSC!C21+[13]Alliant!C21+[13]NSP!C21+[13]MWNG!C21+'[13]SWL&amp;P'!C21+'[13]City Gas'!C21+[13]SCVNG!C21+[13]Florence!C21+'[13]MG&amp;E'!C21</f>
        <v>25</v>
      </c>
      <c r="D21" s="107">
        <f>'[13]WI Gas'!D21:E21+[13]WEPCO!D21+[13]WPSC!D21+[13]Alliant!D21+[13]NSP!D21+[13]MWNG!D21+'[13]SWL&amp;P'!D21:E21+'[13]City Gas'!D21:E21+[13]SCVNG!D21+[13]Florence!D21+'[13]MG&amp;E'!D21:E21</f>
        <v>0</v>
      </c>
      <c r="E21" s="108"/>
      <c r="F21" s="107">
        <f>'[13]WI Gas'!F21:G21+[13]WEPCO!F21+[13]WPSC!F21+[13]Alliant!F21+[13]NSP!F21+[13]MWNG!F21+'[13]SWL&amp;P'!F21:G21+'[13]City Gas'!F21:G21+[13]SCVNG!F21+[13]Florence!F21+'[13]MG&amp;E'!F21:G21</f>
        <v>0</v>
      </c>
      <c r="G21" s="108"/>
      <c r="H21" s="107">
        <f>'[13]WI Gas'!H21:I21+[13]WEPCO!H21+[13]WPSC!H21+[13]Alliant!H21+[13]NSP!H21+[13]MWNG!H21+'[13]SWL&amp;P'!H21:I21+'[13]City Gas'!H21:I21+[13]SCVNG!H21+[13]Florence!H21+'[13]MG&amp;E'!H21:I21</f>
        <v>0</v>
      </c>
      <c r="I21" s="108"/>
      <c r="J21" s="107">
        <f>'[13]WI Gas'!J21:K21+[13]WEPCO!J21+[13]WPSC!J21+[13]Alliant!J21+[13]NSP!J21+[13]MWNG!J21+'[13]SWL&amp;P'!J21:K21+'[13]City Gas'!J21:K21+[13]SCVNG!J21+[13]Florence!J21+'[13]MG&amp;E'!J21:K21</f>
        <v>0</v>
      </c>
      <c r="K21" s="108"/>
      <c r="L21" s="6">
        <f t="shared" si="0"/>
        <v>25</v>
      </c>
    </row>
    <row r="22" spans="1:12" s="2" customFormat="1" x14ac:dyDescent="0.25">
      <c r="A22" s="5" t="s">
        <v>31</v>
      </c>
      <c r="B22" s="4">
        <f>'[13]WI Gas'!B22+[13]WEPCO!B22+[13]WPSC!B22+[13]Alliant!B22+[13]NSP!B22+[13]MWNG!B22+'[13]SWL&amp;P'!B22+'[13]City Gas'!B22+[13]SCVNG!B22+[13]Florence!B22+'[13]MG&amp;E'!B22</f>
        <v>2.5569999999999999</v>
      </c>
      <c r="C22" s="4">
        <f>'[13]WI Gas'!C22+[13]WEPCO!C22+[13]WPSC!C22+[13]Alliant!C22+[13]NSP!C22+[13]MWNG!C22+'[13]SWL&amp;P'!C22+'[13]City Gas'!C22+[13]SCVNG!C22+[13]Florence!C22+'[13]MG&amp;E'!C22</f>
        <v>17969.400000000001</v>
      </c>
      <c r="D22" s="107">
        <f>'[13]WI Gas'!D22:E22+[13]WEPCO!D22+[13]WPSC!D22+[13]Alliant!D22+[13]NSP!D22+[13]MWNG!D22+'[13]SWL&amp;P'!D22:E22+'[13]City Gas'!D22:E22+[13]SCVNG!D22+[13]Florence!D22+'[13]MG&amp;E'!D22:E22</f>
        <v>6110.4880000000003</v>
      </c>
      <c r="E22" s="108"/>
      <c r="F22" s="107">
        <f>'[13]WI Gas'!F22:G22+[13]WEPCO!F22+[13]WPSC!F22+[13]Alliant!F22+[13]NSP!F22+[13]MWNG!F22+'[13]SWL&amp;P'!F22:G22+'[13]City Gas'!F22:G22+[13]SCVNG!F22+[13]Florence!F22+'[13]MG&amp;E'!F22:G22</f>
        <v>1125.184</v>
      </c>
      <c r="G22" s="108"/>
      <c r="H22" s="107">
        <f>'[13]WI Gas'!H22:I22+[13]WEPCO!H22+[13]WPSC!H22+[13]Alliant!H22+[13]NSP!H22+[13]MWNG!H22+'[13]SWL&amp;P'!H22:I22+'[13]City Gas'!H22:I22+[13]SCVNG!H22+[13]Florence!H22+'[13]MG&amp;E'!H22:I22</f>
        <v>8.0670000000000002</v>
      </c>
      <c r="I22" s="108"/>
      <c r="J22" s="107">
        <f>'[13]WI Gas'!J22:K22+[13]WEPCO!J22+[13]WPSC!J22+[13]Alliant!J22+[13]NSP!J22+[13]MWNG!J22+'[13]SWL&amp;P'!J22:K22+'[13]City Gas'!J22:K22+[13]SCVNG!J22+[13]Florence!J22+'[13]MG&amp;E'!J22:K22</f>
        <v>0</v>
      </c>
      <c r="K22" s="108"/>
      <c r="L22" s="6">
        <f t="shared" si="0"/>
        <v>25215.696000000004</v>
      </c>
    </row>
    <row r="23" spans="1:12" s="2" customFormat="1" x14ac:dyDescent="0.25">
      <c r="A23" s="5" t="s">
        <v>32</v>
      </c>
      <c r="B23" s="4">
        <f>'[13]WI Gas'!B23+[13]WEPCO!B23+[13]WPSC!B23+[13]Alliant!B23+[13]NSP!B23+[13]MWNG!B23+'[13]SWL&amp;P'!B23+'[13]City Gas'!B23+[13]SCVNG!B23+[13]Florence!B23+'[13]MG&amp;E'!B23</f>
        <v>0</v>
      </c>
      <c r="C23" s="4">
        <f>'[13]WI Gas'!C23+[13]WEPCO!C23+[13]WPSC!C23+[13]Alliant!C23+[13]NSP!C23+[13]MWNG!C23+'[13]SWL&amp;P'!C23+'[13]City Gas'!C23+[13]SCVNG!C23+[13]Florence!C23+'[13]MG&amp;E'!C23</f>
        <v>0</v>
      </c>
      <c r="D23" s="107">
        <f>'[13]WI Gas'!D23:E23+[13]WEPCO!D23+[13]WPSC!D23+[13]Alliant!D23+[13]NSP!D23+[13]MWNG!D23+'[13]SWL&amp;P'!D23:E23+'[13]City Gas'!D23:E23+[13]SCVNG!D23+[13]Florence!D23+'[13]MG&amp;E'!D23:E23</f>
        <v>0</v>
      </c>
      <c r="E23" s="108"/>
      <c r="F23" s="107">
        <f>'[13]WI Gas'!F23:G23+[13]WEPCO!F23+[13]WPSC!F23+[13]Alliant!F23+[13]NSP!F23+[13]MWNG!F23+'[13]SWL&amp;P'!F23:G23+'[13]City Gas'!F23:G23+[13]SCVNG!F23+[13]Florence!F23+'[13]MG&amp;E'!F23:G23</f>
        <v>0</v>
      </c>
      <c r="G23" s="108"/>
      <c r="H23" s="107">
        <f>'[13]WI Gas'!H23:I23+[13]WEPCO!H23+[13]WPSC!H23+[13]Alliant!H23+[13]NSP!H23+[13]MWNG!H23+'[13]SWL&amp;P'!H23:I23+'[13]City Gas'!H23:I23+[13]SCVNG!H23+[13]Florence!H23+'[13]MG&amp;E'!H23:I23</f>
        <v>0</v>
      </c>
      <c r="I23" s="108"/>
      <c r="J23" s="107">
        <f>'[13]WI Gas'!J23:K23+[13]WEPCO!J23+[13]WPSC!J23+[13]Alliant!J23+[13]NSP!J23+[13]MWNG!J23+'[13]SWL&amp;P'!J23:K23+'[13]City Gas'!J23:K23+[13]SCVNG!J23+[13]Florence!J23+'[13]MG&amp;E'!J23:K23</f>
        <v>0</v>
      </c>
      <c r="K23" s="108"/>
      <c r="L23" s="6">
        <f t="shared" si="0"/>
        <v>0</v>
      </c>
    </row>
    <row r="24" spans="1:12" s="2" customFormat="1" x14ac:dyDescent="0.25">
      <c r="A24" s="5" t="s">
        <v>10</v>
      </c>
      <c r="B24" s="4">
        <f>'[13]WI Gas'!B24+[13]WEPCO!B24+[13]WPSC!B24+[13]Alliant!B24+[13]NSP!B24+[13]MWNG!B24+'[13]SWL&amp;P'!B24+'[13]City Gas'!B24+[13]SCVNG!B24+[13]Florence!B24+'[13]MG&amp;E'!B24</f>
        <v>0</v>
      </c>
      <c r="C24" s="4">
        <f>'[13]WI Gas'!C24+[13]WEPCO!C24+[13]WPSC!C24+[13]Alliant!C24+[13]NSP!C24+[13]MWNG!C24+'[13]SWL&amp;P'!C24+'[13]City Gas'!C24+[13]SCVNG!C24+[13]Florence!C24+'[13]MG&amp;E'!C24</f>
        <v>0</v>
      </c>
      <c r="D24" s="107">
        <f>'[13]WI Gas'!D24:E24+[13]WEPCO!D24+[13]WPSC!D24+[13]Alliant!D24+[13]NSP!D24+[13]MWNG!D24+'[13]SWL&amp;P'!D24:E24+'[13]City Gas'!D24:E24+[13]SCVNG!D24+[13]Florence!D24+'[13]MG&amp;E'!D24:E24</f>
        <v>0</v>
      </c>
      <c r="E24" s="108"/>
      <c r="F24" s="107">
        <f>'[13]WI Gas'!F24:G24+[13]WEPCO!F24+[13]WPSC!F24+[13]Alliant!F24+[13]NSP!F24+[13]MWNG!F24+'[13]SWL&amp;P'!F24:G24+'[13]City Gas'!F24:G24+[13]SCVNG!F24+[13]Florence!F24+'[13]MG&amp;E'!F24:G24</f>
        <v>0</v>
      </c>
      <c r="G24" s="108"/>
      <c r="H24" s="107">
        <f>'[13]WI Gas'!H24:I24+[13]WEPCO!H24+[13]WPSC!H24+[13]Alliant!H24+[13]NSP!H24+[13]MWNG!H24+'[13]SWL&amp;P'!H24:I24+'[13]City Gas'!H24:I24+[13]SCVNG!H24+[13]Florence!H24+'[13]MG&amp;E'!H24:I24</f>
        <v>0</v>
      </c>
      <c r="I24" s="108"/>
      <c r="J24" s="107">
        <f>'[13]WI Gas'!J24:K24+[13]WEPCO!J24+[13]WPSC!J24+[13]Alliant!J24+[13]NSP!J24+[13]MWNG!J24+'[13]SWL&amp;P'!J24:K24+'[13]City Gas'!J24:K24+[13]SCVNG!J24+[13]Florence!J24+'[13]MG&amp;E'!J24:K24</f>
        <v>0</v>
      </c>
      <c r="K24" s="108"/>
      <c r="L24" s="6">
        <f t="shared" si="0"/>
        <v>0</v>
      </c>
    </row>
    <row r="25" spans="1:12" s="2" customFormat="1" x14ac:dyDescent="0.25">
      <c r="A25" s="5" t="s">
        <v>10</v>
      </c>
      <c r="B25" s="4">
        <f>'[13]WI Gas'!B25+[13]WEPCO!B25+[13]WPSC!B25+[13]Alliant!B25+[13]NSP!B25+[13]MWNG!B25+'[13]SWL&amp;P'!B25+'[13]City Gas'!B25+[13]SCVNG!B25+[13]Florence!B25+'[13]MG&amp;E'!B25</f>
        <v>29.334</v>
      </c>
      <c r="C25" s="4">
        <f>'[13]WI Gas'!C25+[13]WEPCO!C25+[13]WPSC!C25+[13]Alliant!C25+[13]NSP!C25+[13]MWNG!C25+'[13]SWL&amp;P'!C25+'[13]City Gas'!C25+[13]SCVNG!C25+[13]Florence!C25+'[13]MG&amp;E'!C25</f>
        <v>12.250999999999999</v>
      </c>
      <c r="D25" s="107">
        <f>'[13]WI Gas'!D25:E25+[13]WEPCO!D25+[13]WPSC!D25+[13]Alliant!D25+[13]NSP!D25+[13]MWNG!D25+'[13]SWL&amp;P'!D25:E25+'[13]City Gas'!D25:E25+[13]SCVNG!D25+[13]Florence!D25+'[13]MG&amp;E'!D25:E25</f>
        <v>4.4209999999999994</v>
      </c>
      <c r="E25" s="108"/>
      <c r="F25" s="107">
        <f>'[13]WI Gas'!F25:G25+[13]WEPCO!F25+[13]WPSC!F25+[13]Alliant!F25+[13]NSP!F25+[13]MWNG!F25+'[13]SWL&amp;P'!F25:G25+'[13]City Gas'!F25:G25+[13]SCVNG!F25+[13]Florence!F25+'[13]MG&amp;E'!F25:G25</f>
        <v>0.109</v>
      </c>
      <c r="G25" s="108"/>
      <c r="H25" s="107">
        <f>'[13]WI Gas'!H25:I25+[13]WEPCO!H25+[13]WPSC!H25+[13]Alliant!H25+[13]NSP!H25+[13]MWNG!H25+'[13]SWL&amp;P'!H25:I25+'[13]City Gas'!H25:I25+[13]SCVNG!H25+[13]Florence!H25+'[13]MG&amp;E'!H25:I25</f>
        <v>0</v>
      </c>
      <c r="I25" s="108"/>
      <c r="J25" s="107">
        <f>'[13]WI Gas'!J25:K25+[13]WEPCO!J25+[13]WPSC!J25+[13]Alliant!J25+[13]NSP!J25+[13]MWNG!J25+'[13]SWL&amp;P'!J25:K25+'[13]City Gas'!J25:K25+[13]SCVNG!J25+[13]Florence!J25+'[13]MG&amp;E'!J25:K25</f>
        <v>0</v>
      </c>
      <c r="K25" s="108"/>
      <c r="L25" s="6">
        <f t="shared" si="0"/>
        <v>46.115000000000002</v>
      </c>
    </row>
    <row r="26" spans="1:12" s="2" customFormat="1" x14ac:dyDescent="0.25">
      <c r="A26" s="11" t="s">
        <v>11</v>
      </c>
      <c r="B26" s="6">
        <f>SUM(B17:B25)</f>
        <v>37.855000000000004</v>
      </c>
      <c r="C26" s="6">
        <f>SUM(C17:C25)</f>
        <v>23415.651000000002</v>
      </c>
      <c r="D26" s="109">
        <f t="shared" ref="D26:I26" si="1">SUM(D17:D25)</f>
        <v>10081.674000000001</v>
      </c>
      <c r="E26" s="109">
        <f t="shared" si="1"/>
        <v>0</v>
      </c>
      <c r="F26" s="109">
        <f t="shared" si="1"/>
        <v>3811.6529999999998</v>
      </c>
      <c r="G26" s="109">
        <f t="shared" si="1"/>
        <v>0</v>
      </c>
      <c r="H26" s="109">
        <f t="shared" si="1"/>
        <v>509.49900000000002</v>
      </c>
      <c r="I26" s="109">
        <f t="shared" si="1"/>
        <v>0</v>
      </c>
      <c r="J26" s="110">
        <f>SUM(J17:J25)</f>
        <v>186.70300000000003</v>
      </c>
      <c r="K26" s="111"/>
      <c r="L26" s="6">
        <f>SUM(L17:L25)</f>
        <v>38043.035000000003</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(B70/L44)*5280</f>
        <v>94.666099986532032</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'[13]WI Gas'!B30+[13]WEPCO!B30+[13]WPSC!B30+[13]Alliant!B30+[13]NSP!B30+[13]MWNG!B30+'[13]SWL&amp;P'!B30+'[13]City Gas'!B30+[13]SCVNG!B30+[13]Florence!B30+'[13]MG&amp;E'!B30</f>
        <v>3</v>
      </c>
      <c r="C30" s="4">
        <f>'[13]WI Gas'!C30+[13]WEPCO!C30+[13]WPSC!C30+[13]Alliant!C30+[13]NSP!C30+[13]MWNG!C30+'[13]SWL&amp;P'!C30+'[13]City Gas'!C30+[13]SCVNG!C30+[13]Florence!C30+'[13]MG&amp;E'!C30</f>
        <v>246626</v>
      </c>
      <c r="D30" s="107">
        <f>'[13]WI Gas'!D30:E30+[13]WEPCO!D30+[13]WPSC!D30+[13]Alliant!D30+[13]NSP!D30+[13]MWNG!D30+'[13]SWL&amp;P'!D30:E30+'[13]City Gas'!D30:E30+[13]SCVNG!D30+[13]Florence!D30+'[13]MG&amp;E'!D30:E30</f>
        <v>31577</v>
      </c>
      <c r="E30" s="108"/>
      <c r="F30" s="107">
        <f>'[13]WI Gas'!F30:G30+[13]WEPCO!F30+[13]WPSC!F30+[13]Alliant!F30+[13]NSP!F30+[13]MWNG!F30+'[13]SWL&amp;P'!F30:G30+'[13]City Gas'!F30:G30+[13]SCVNG!F30+[13]Florence!F30+'[13]MG&amp;E'!F30:G30</f>
        <v>1392</v>
      </c>
      <c r="G30" s="108"/>
      <c r="H30" s="107">
        <f>'[13]WI Gas'!H30:I30+[13]WEPCO!H30+[13]WPSC!H30+[13]Alliant!H30+[13]NSP!H30+[13]MWNG!H30+'[13]SWL&amp;P'!H30:I30+'[13]City Gas'!H30:I30+[13]SCVNG!H30+[13]Florence!H30+'[13]MG&amp;E'!H30:I30</f>
        <v>234</v>
      </c>
      <c r="I30" s="108"/>
      <c r="J30" s="107">
        <f>'[13]WI Gas'!J30:K30+[13]WEPCO!J30+[13]WPSC!J30+[13]Alliant!J30+[13]NSP!J30+[13]MWNG!J30+'[13]SWL&amp;P'!J30:K30+'[13]City Gas'!J30:K30+[13]SCVNG!J30+[13]Florence!J30+'[13]MG&amp;E'!J30:K30</f>
        <v>9</v>
      </c>
      <c r="K30" s="108"/>
      <c r="L30" s="6">
        <f>SUM(B30:J30)</f>
        <v>279841</v>
      </c>
    </row>
    <row r="31" spans="1:12" s="2" customFormat="1" x14ac:dyDescent="0.25">
      <c r="A31" s="5" t="s">
        <v>28</v>
      </c>
      <c r="B31" s="4">
        <f>'[13]WI Gas'!B31+[13]WEPCO!B31+[13]WPSC!B31+[13]Alliant!B31+[13]NSP!B31+[13]MWNG!B31+'[13]SWL&amp;P'!B31+'[13]City Gas'!B31+[13]SCVNG!B31+[13]Florence!B31+'[13]MG&amp;E'!B31</f>
        <v>0</v>
      </c>
      <c r="C31" s="4">
        <f>'[13]WI Gas'!C31+[13]WEPCO!C31+[13]WPSC!C31+[13]Alliant!C31+[13]NSP!C31+[13]MWNG!C31+'[13]SWL&amp;P'!C31+'[13]City Gas'!C31+[13]SCVNG!C31+[13]Florence!C31+'[13]MG&amp;E'!C31</f>
        <v>0</v>
      </c>
      <c r="D31" s="107">
        <f>'[13]WI Gas'!D31:E31+[13]WEPCO!D31+[13]WPSC!D31+[13]Alliant!D31+[13]NSP!D31+[13]MWNG!D31+'[13]SWL&amp;P'!D31:E31+'[13]City Gas'!D31:E31+[13]SCVNG!D31+[13]Florence!D31+'[13]MG&amp;E'!D31:E31</f>
        <v>0</v>
      </c>
      <c r="E31" s="108"/>
      <c r="F31" s="107">
        <f>'[13]WI Gas'!F31:G31+[13]WEPCO!F31+[13]WPSC!F31+[13]Alliant!F31+[13]NSP!F31+[13]MWNG!F31+'[13]SWL&amp;P'!F31:G31+'[13]City Gas'!F31:G31+[13]SCVNG!F31+[13]Florence!F31+'[13]MG&amp;E'!F31:G31</f>
        <v>0</v>
      </c>
      <c r="G31" s="108"/>
      <c r="H31" s="107">
        <f>'[13]WI Gas'!H31:I31+[13]WEPCO!H31+[13]WPSC!H31+[13]Alliant!H31+[13]NSP!H31+[13]MWNG!H31+'[13]SWL&amp;P'!H31:I31+'[13]City Gas'!H31:I31+[13]SCVNG!H31+[13]Florence!H31+'[13]MG&amp;E'!H31:I31</f>
        <v>0</v>
      </c>
      <c r="I31" s="108"/>
      <c r="J31" s="107">
        <f>'[13]WI Gas'!J31:K31+[13]WEPCO!J31+[13]WPSC!J31+[13]Alliant!J31+[13]NSP!J31+[13]MWNG!J31+'[13]SWL&amp;P'!J31:K31+'[13]City Gas'!J31:K31+[13]SCVNG!J31+[13]Florence!J31+'[13]MG&amp;E'!J31:K31</f>
        <v>0</v>
      </c>
      <c r="K31" s="108"/>
      <c r="L31" s="6">
        <f t="shared" ref="L31:L38" si="2">SUM(B31:J31)</f>
        <v>0</v>
      </c>
    </row>
    <row r="32" spans="1:12" s="2" customFormat="1" x14ac:dyDescent="0.25">
      <c r="A32" s="5" t="s">
        <v>7</v>
      </c>
      <c r="B32" s="4">
        <f>'[13]WI Gas'!B32+[13]WEPCO!B32+[13]WPSC!B32+[13]Alliant!B32+[13]NSP!B32+[13]MWNG!B32+'[13]SWL&amp;P'!B32+'[13]City Gas'!B32+[13]SCVNG!B32+[13]Florence!B32+'[13]MG&amp;E'!B32</f>
        <v>0</v>
      </c>
      <c r="C32" s="4">
        <f>'[13]WI Gas'!C32+[13]WEPCO!C32+[13]WPSC!C32+[13]Alliant!C32+[13]NSP!C32+[13]MWNG!C32+'[13]SWL&amp;P'!C32+'[13]City Gas'!C32+[13]SCVNG!C32+[13]Florence!C32+'[13]MG&amp;E'!C32</f>
        <v>103</v>
      </c>
      <c r="D32" s="107">
        <f>'[13]WI Gas'!D32:E32+[13]WEPCO!D32+[13]WPSC!D32+[13]Alliant!D32+[13]NSP!D32+[13]MWNG!D32+'[13]SWL&amp;P'!D32:E32+'[13]City Gas'!D32:E32+[13]SCVNG!D32+[13]Florence!D32+'[13]MG&amp;E'!D32:E32</f>
        <v>14991</v>
      </c>
      <c r="E32" s="108"/>
      <c r="F32" s="107">
        <f>'[13]WI Gas'!F32:G32+[13]WEPCO!F32+[13]WPSC!F32+[13]Alliant!F32+[13]NSP!F32+[13]MWNG!F32+'[13]SWL&amp;P'!F32:G32+'[13]City Gas'!F32:G32+[13]SCVNG!F32+[13]Florence!F32+'[13]MG&amp;E'!F32:G32</f>
        <v>0</v>
      </c>
      <c r="G32" s="108"/>
      <c r="H32" s="107">
        <f>'[13]WI Gas'!H32:I32+[13]WEPCO!H32+[13]WPSC!H32+[13]Alliant!H32+[13]NSP!H32+[13]MWNG!H32+'[13]SWL&amp;P'!H32:I32+'[13]City Gas'!H32:I32+[13]SCVNG!H32+[13]Florence!H32+'[13]MG&amp;E'!H32:I32</f>
        <v>0</v>
      </c>
      <c r="I32" s="108"/>
      <c r="J32" s="107">
        <f>'[13]WI Gas'!J32:K32+[13]WEPCO!J32+[13]WPSC!J32+[13]Alliant!J32+[13]NSP!J32+[13]MWNG!J32+'[13]SWL&amp;P'!J32:K32+'[13]City Gas'!J32:K32+[13]SCVNG!J32+[13]Florence!J32+'[13]MG&amp;E'!J32:K32</f>
        <v>0</v>
      </c>
      <c r="K32" s="108"/>
      <c r="L32" s="6">
        <f t="shared" si="2"/>
        <v>15094</v>
      </c>
    </row>
    <row r="33" spans="1:12" s="2" customFormat="1" x14ac:dyDescent="0.25">
      <c r="A33" s="5" t="s">
        <v>29</v>
      </c>
      <c r="B33" s="4">
        <f>'[13]WI Gas'!B33+[13]WEPCO!B33+[13]WPSC!B33+[13]Alliant!B33+[13]NSP!B33+[13]MWNG!B33+'[13]SWL&amp;P'!B33+'[13]City Gas'!B33+[13]SCVNG!B33+[13]Florence!B33+'[13]MG&amp;E'!B33</f>
        <v>0</v>
      </c>
      <c r="C33" s="4">
        <f>'[13]WI Gas'!C33+[13]WEPCO!C33+[13]WPSC!C33+[13]Alliant!C33+[13]NSP!C33+[13]MWNG!C33+'[13]SWL&amp;P'!C33+'[13]City Gas'!C33+[13]SCVNG!C33+[13]Florence!C33+'[13]MG&amp;E'!C33</f>
        <v>0</v>
      </c>
      <c r="D33" s="107">
        <f>'[13]WI Gas'!D33:E33+[13]WEPCO!D33+[13]WPSC!D33+[13]Alliant!D33+[13]NSP!D33+[13]MWNG!D33+'[13]SWL&amp;P'!D33:E33+'[13]City Gas'!D33:E33+[13]SCVNG!D33+[13]Florence!D33+'[13]MG&amp;E'!D33:E33</f>
        <v>0</v>
      </c>
      <c r="E33" s="108"/>
      <c r="F33" s="107">
        <f>'[13]WI Gas'!F33:G33+[13]WEPCO!F33+[13]WPSC!F33+[13]Alliant!F33+[13]NSP!F33+[13]MWNG!F33+'[13]SWL&amp;P'!F33:G33+'[13]City Gas'!F33:G33+[13]SCVNG!F33+[13]Florence!F33+'[13]MG&amp;E'!F33:G33</f>
        <v>0</v>
      </c>
      <c r="G33" s="108"/>
      <c r="H33" s="107">
        <f>'[13]WI Gas'!H33:I33+[13]WEPCO!H33+[13]WPSC!H33+[13]Alliant!H33+[13]NSP!H33+[13]MWNG!H33+'[13]SWL&amp;P'!H33:I33+'[13]City Gas'!H33:I33+[13]SCVNG!H33+[13]Florence!H33+'[13]MG&amp;E'!H33:I33</f>
        <v>0</v>
      </c>
      <c r="I33" s="108"/>
      <c r="J33" s="107">
        <f>'[13]WI Gas'!J33:K33+[13]WEPCO!J33+[13]WPSC!J33+[13]Alliant!J33+[13]NSP!J33+[13]MWNG!J33+'[13]SWL&amp;P'!J33:K33+'[13]City Gas'!J33:K33+[13]SCVNG!J33+[13]Florence!J33+'[13]MG&amp;E'!J33:K33</f>
        <v>0</v>
      </c>
      <c r="K33" s="108"/>
      <c r="L33" s="6">
        <f t="shared" si="2"/>
        <v>0</v>
      </c>
    </row>
    <row r="34" spans="1:12" s="2" customFormat="1" x14ac:dyDescent="0.25">
      <c r="A34" s="5" t="s">
        <v>30</v>
      </c>
      <c r="B34" s="4">
        <f>'[13]WI Gas'!B34+[13]WEPCO!B34+[13]WPSC!B34+[13]Alliant!B34+[13]NSP!B34+[13]MWNG!B34+'[13]SWL&amp;P'!B34+'[13]City Gas'!B34+[13]SCVNG!B34+[13]Florence!B34+'[13]MG&amp;E'!B34</f>
        <v>0</v>
      </c>
      <c r="C34" s="4">
        <f>'[13]WI Gas'!C34+[13]WEPCO!C34+[13]WPSC!C34+[13]Alliant!C34+[13]NSP!C34+[13]MWNG!C34+'[13]SWL&amp;P'!C34+'[13]City Gas'!C34+[13]SCVNG!C34+[13]Florence!C34+'[13]MG&amp;E'!C34</f>
        <v>90</v>
      </c>
      <c r="D34" s="107">
        <f>'[13]WI Gas'!D34:E34+[13]WEPCO!D34+[13]WPSC!D34+[13]Alliant!D34+[13]NSP!D34+[13]MWNG!D34+'[13]SWL&amp;P'!D34:E34+'[13]City Gas'!D34:E34+[13]SCVNG!D34+[13]Florence!D34+'[13]MG&amp;E'!D34:E34</f>
        <v>15954</v>
      </c>
      <c r="E34" s="108"/>
      <c r="F34" s="107">
        <f>'[13]WI Gas'!F34:G34+[13]WEPCO!F34+[13]WPSC!F34+[13]Alliant!F34+[13]NSP!F34+[13]MWNG!F34+'[13]SWL&amp;P'!F34:G34+'[13]City Gas'!F34:G34+[13]SCVNG!F34+[13]Florence!F34+'[13]MG&amp;E'!F34:G34</f>
        <v>0</v>
      </c>
      <c r="G34" s="108"/>
      <c r="H34" s="107">
        <f>'[13]WI Gas'!H34:I34+[13]WEPCO!H34+[13]WPSC!H34+[13]Alliant!H34+[13]NSP!H34+[13]MWNG!H34+'[13]SWL&amp;P'!H34:I34+'[13]City Gas'!H34:I34+[13]SCVNG!H34+[13]Florence!H34+'[13]MG&amp;E'!H34:I34</f>
        <v>0</v>
      </c>
      <c r="I34" s="108"/>
      <c r="J34" s="107">
        <f>'[13]WI Gas'!J34:K34+[13]WEPCO!J34+[13]WPSC!J34+[13]Alliant!J34+[13]NSP!J34+[13]MWNG!J34+'[13]SWL&amp;P'!J34:K34+'[13]City Gas'!J34:K34+[13]SCVNG!J34+[13]Florence!J34+'[13]MG&amp;E'!J34:K34</f>
        <v>0</v>
      </c>
      <c r="K34" s="108"/>
      <c r="L34" s="6">
        <f t="shared" si="2"/>
        <v>16044</v>
      </c>
    </row>
    <row r="35" spans="1:12" s="2" customFormat="1" x14ac:dyDescent="0.25">
      <c r="A35" s="5" t="s">
        <v>31</v>
      </c>
      <c r="B35" s="4">
        <f>'[13]WI Gas'!B35+[13]WEPCO!B35+[13]WPSC!B35+[13]Alliant!B35+[13]NSP!B35+[13]MWNG!B35+'[13]SWL&amp;P'!B35+'[13]City Gas'!B35+[13]SCVNG!B35+[13]Florence!B35+'[13]MG&amp;E'!B35</f>
        <v>1546</v>
      </c>
      <c r="C35" s="4">
        <f>'[13]WI Gas'!C35+[13]WEPCO!C35+[13]WPSC!C35+[13]Alliant!C35+[13]NSP!C35+[13]MWNG!C35+'[13]SWL&amp;P'!C35+'[13]City Gas'!C35+[13]SCVNG!C35+[13]Florence!C35+'[13]MG&amp;E'!C35</f>
        <v>1284248</v>
      </c>
      <c r="D35" s="107">
        <f>'[13]WI Gas'!D35:E35+[13]WEPCO!D35+[13]WPSC!D35+[13]Alliant!D35+[13]NSP!D35+[13]MWNG!D35+'[13]SWL&amp;P'!D35:E35+'[13]City Gas'!D35:E35+[13]SCVNG!D35+[13]Florence!D35+'[13]MG&amp;E'!D35:E35</f>
        <v>26531</v>
      </c>
      <c r="E35" s="108"/>
      <c r="F35" s="107">
        <f>'[13]WI Gas'!F35:G35+[13]WEPCO!F35+[13]WPSC!F35+[13]Alliant!F35+[13]NSP!F35+[13]MWNG!F35+'[13]SWL&amp;P'!F35:G35+'[13]City Gas'!F35:G35+[13]SCVNG!F35+[13]Florence!F35+'[13]MG&amp;E'!F35:G35</f>
        <v>1067</v>
      </c>
      <c r="G35" s="108"/>
      <c r="H35" s="107">
        <f>'[13]WI Gas'!H35:I35+[13]WEPCO!H35+[13]WPSC!H35+[13]Alliant!H35+[13]NSP!H35+[13]MWNG!H35+'[13]SWL&amp;P'!H35:I35+'[13]City Gas'!H35:I35+[13]SCVNG!H35+[13]Florence!H35+'[13]MG&amp;E'!H35:I35</f>
        <v>72</v>
      </c>
      <c r="I35" s="108"/>
      <c r="J35" s="107">
        <f>'[13]WI Gas'!J35:K35+[13]WEPCO!J35+[13]WPSC!J35+[13]Alliant!J35+[13]NSP!J35+[13]MWNG!J35+'[13]SWL&amp;P'!J35:K35+'[13]City Gas'!J35:K35+[13]SCVNG!J35+[13]Florence!J35+'[13]MG&amp;E'!J35:K35</f>
        <v>1</v>
      </c>
      <c r="K35" s="108"/>
      <c r="L35" s="6">
        <f t="shared" si="2"/>
        <v>1313465</v>
      </c>
    </row>
    <row r="36" spans="1:12" s="2" customFormat="1" x14ac:dyDescent="0.25">
      <c r="A36" s="5" t="s">
        <v>32</v>
      </c>
      <c r="B36" s="4">
        <f>'[13]WI Gas'!B36+[13]WEPCO!B36+[13]WPSC!B36+[13]Alliant!B36+[13]NSP!B36+[13]MWNG!B36+'[13]SWL&amp;P'!B36+'[13]City Gas'!B36+[13]SCVNG!B36+[13]Florence!B36+'[13]MG&amp;E'!B36</f>
        <v>0</v>
      </c>
      <c r="C36" s="4">
        <f>'[13]WI Gas'!C36+[13]WEPCO!C36+[13]WPSC!C36+[13]Alliant!C36+[13]NSP!C36+[13]MWNG!C36+'[13]SWL&amp;P'!C36+'[13]City Gas'!C36+[13]SCVNG!C36+[13]Florence!C36+'[13]MG&amp;E'!C36</f>
        <v>0</v>
      </c>
      <c r="D36" s="107">
        <f>'[13]WI Gas'!D36:E36+[13]WEPCO!D36+[13]WPSC!D36+[13]Alliant!D36+[13]NSP!D36+[13]MWNG!D36+'[13]SWL&amp;P'!D36:E36+'[13]City Gas'!D36:E36+[13]SCVNG!D36+[13]Florence!D36+'[13]MG&amp;E'!D36:E36</f>
        <v>0</v>
      </c>
      <c r="E36" s="108"/>
      <c r="F36" s="107">
        <f>'[13]WI Gas'!F36:G36+[13]WEPCO!F36+[13]WPSC!F36+[13]Alliant!F36+[13]NSP!F36+[13]MWNG!F36+'[13]SWL&amp;P'!F36:G36+'[13]City Gas'!F36:G36+[13]SCVNG!F36+[13]Florence!F36+'[13]MG&amp;E'!F36:G36</f>
        <v>0</v>
      </c>
      <c r="G36" s="108"/>
      <c r="H36" s="107">
        <f>'[13]WI Gas'!H36:I36+[13]WEPCO!H36+[13]WPSC!H36+[13]Alliant!H36+[13]NSP!H36+[13]MWNG!H36+'[13]SWL&amp;P'!H36:I36+'[13]City Gas'!H36:I36+[13]SCVNG!H36+[13]Florence!H36+'[13]MG&amp;E'!H36:I36</f>
        <v>0</v>
      </c>
      <c r="I36" s="108"/>
      <c r="J36" s="107">
        <f>'[13]WI Gas'!J36:K36+[13]WEPCO!J36+[13]WPSC!J36+[13]Alliant!J36+[13]NSP!J36+[13]MWNG!J36+'[13]SWL&amp;P'!J36:K36+'[13]City Gas'!J36:K36+[13]SCVNG!J36+[13]Florence!J36+'[13]MG&amp;E'!J36:K36</f>
        <v>0</v>
      </c>
      <c r="K36" s="108"/>
      <c r="L36" s="6">
        <f t="shared" si="2"/>
        <v>0</v>
      </c>
    </row>
    <row r="37" spans="1:12" s="2" customFormat="1" x14ac:dyDescent="0.25">
      <c r="A37" s="5" t="s">
        <v>10</v>
      </c>
      <c r="B37" s="4">
        <f>'[13]WI Gas'!B37+[13]WEPCO!B37+[13]WPSC!B37+[13]Alliant!B37+[13]NSP!B37+[13]MWNG!B37+'[13]SWL&amp;P'!B37+'[13]City Gas'!B37+[13]SCVNG!B37+[13]Florence!B37+'[13]MG&amp;E'!B37</f>
        <v>0</v>
      </c>
      <c r="C37" s="4">
        <f>'[13]WI Gas'!C37+[13]WEPCO!C37+[13]WPSC!C37+[13]Alliant!C37+[13]NSP!C37+[13]MWNG!C37+'[13]SWL&amp;P'!C37+'[13]City Gas'!C37+[13]SCVNG!C37+[13]Florence!C37+'[13]MG&amp;E'!C37</f>
        <v>0</v>
      </c>
      <c r="D37" s="107">
        <f>'[13]WI Gas'!D37:E37+[13]WEPCO!D37+[13]WPSC!D37+[13]Alliant!D37+[13]NSP!D37+[13]MWNG!D37+'[13]SWL&amp;P'!D37:E37+'[13]City Gas'!D37:E37+[13]SCVNG!D37+[13]Florence!D37+'[13]MG&amp;E'!D37:E37</f>
        <v>0</v>
      </c>
      <c r="E37" s="108"/>
      <c r="F37" s="107">
        <f>'[13]WI Gas'!F37:G37+[13]WEPCO!F37+[13]WPSC!F37+[13]Alliant!F37+[13]NSP!F37+[13]MWNG!F37+'[13]SWL&amp;P'!F37:G37+'[13]City Gas'!F37:G37+[13]SCVNG!F37+[13]Florence!F37+'[13]MG&amp;E'!F37:G37</f>
        <v>0</v>
      </c>
      <c r="G37" s="108"/>
      <c r="H37" s="107">
        <f>'[13]WI Gas'!H37:I37+[13]WEPCO!H37+[13]WPSC!H37+[13]Alliant!H37+[13]NSP!H37+[13]MWNG!H37+'[13]SWL&amp;P'!H37:I37+'[13]City Gas'!H37:I37+[13]SCVNG!H37+[13]Florence!H37+'[13]MG&amp;E'!H37:I37</f>
        <v>0</v>
      </c>
      <c r="I37" s="108"/>
      <c r="J37" s="107">
        <f>'[13]WI Gas'!J37:K37+[13]WEPCO!J37+[13]WPSC!J37+[13]Alliant!J37+[13]NSP!J37+[13]MWNG!J37+'[13]SWL&amp;P'!J37:K37+'[13]City Gas'!J37:K37+[13]SCVNG!J37+[13]Florence!J37+'[13]MG&amp;E'!J37:K37</f>
        <v>0</v>
      </c>
      <c r="K37" s="108"/>
      <c r="L37" s="6">
        <f t="shared" si="2"/>
        <v>0</v>
      </c>
    </row>
    <row r="38" spans="1:12" s="2" customFormat="1" x14ac:dyDescent="0.25">
      <c r="A38" s="5" t="s">
        <v>10</v>
      </c>
      <c r="B38" s="4">
        <f>'[13]WI Gas'!B38+[13]WEPCO!B38+[13]WPSC!B38+[13]Alliant!B38+[13]NSP!B38+[13]MWNG!B38+'[13]SWL&amp;P'!B38+'[13]City Gas'!B38+[13]SCVNG!B38+[13]Florence!B38+'[13]MG&amp;E'!B38</f>
        <v>349</v>
      </c>
      <c r="C38" s="4">
        <f>'[13]WI Gas'!C38+[13]WEPCO!C38+[13]WPSC!C38+[13]Alliant!C38+[13]NSP!C38+[13]MWNG!C38+'[13]SWL&amp;P'!C38+'[13]City Gas'!C38+[13]SCVNG!C38+[13]Florence!C38+'[13]MG&amp;E'!C38</f>
        <v>1235</v>
      </c>
      <c r="D38" s="107">
        <f>'[13]WI Gas'!D38:E38+[13]WEPCO!D38+[13]WPSC!D38+[13]Alliant!D38+[13]NSP!D38+[13]MWNG!D38+'[13]SWL&amp;P'!D38:E38+'[13]City Gas'!D38:E38+[13]SCVNG!D38+[13]Florence!D38+'[13]MG&amp;E'!D38:E38</f>
        <v>51</v>
      </c>
      <c r="E38" s="108"/>
      <c r="F38" s="107">
        <f>'[13]WI Gas'!F38:G38+[13]WEPCO!F38+[13]WPSC!F38+[13]Alliant!F38+[13]NSP!F38+[13]MWNG!F38+'[13]SWL&amp;P'!F38:G38+'[13]City Gas'!F38:G38+[13]SCVNG!F38+[13]Florence!F38+'[13]MG&amp;E'!F38:G38</f>
        <v>0</v>
      </c>
      <c r="G38" s="108"/>
      <c r="H38" s="107">
        <f>'[13]WI Gas'!H38:I38+[13]WEPCO!H38+[13]WPSC!H38+[13]Alliant!H38+[13]NSP!H38+[13]MWNG!H38+'[13]SWL&amp;P'!H38:I38+'[13]City Gas'!H38:I38+[13]SCVNG!H38+[13]Florence!H38+'[13]MG&amp;E'!H38:I38</f>
        <v>0</v>
      </c>
      <c r="I38" s="108"/>
      <c r="J38" s="107">
        <f>'[13]WI Gas'!J38:K38+[13]WEPCO!J38+[13]WPSC!J38+[13]Alliant!J38+[13]NSP!J38+[13]MWNG!J38+'[13]SWL&amp;P'!J38:K38+'[13]City Gas'!J38:K38+[13]SCVNG!J38+[13]Florence!J38+'[13]MG&amp;E'!J38:K38</f>
        <v>0</v>
      </c>
      <c r="K38" s="108"/>
      <c r="L38" s="6">
        <f t="shared" si="2"/>
        <v>1635</v>
      </c>
    </row>
    <row r="39" spans="1:12" s="2" customFormat="1" x14ac:dyDescent="0.25">
      <c r="A39" s="11" t="s">
        <v>11</v>
      </c>
      <c r="B39" s="6">
        <f>SUM(B30:B38)</f>
        <v>1898</v>
      </c>
      <c r="C39" s="6">
        <f t="shared" ref="C39:L39" si="3">SUM(C30:C38)</f>
        <v>1532302</v>
      </c>
      <c r="D39" s="109">
        <f t="shared" si="3"/>
        <v>89104</v>
      </c>
      <c r="E39" s="109">
        <f t="shared" si="3"/>
        <v>0</v>
      </c>
      <c r="F39" s="109">
        <f t="shared" si="3"/>
        <v>2459</v>
      </c>
      <c r="G39" s="109">
        <f t="shared" si="3"/>
        <v>0</v>
      </c>
      <c r="H39" s="109">
        <f t="shared" si="3"/>
        <v>306</v>
      </c>
      <c r="I39" s="109">
        <f t="shared" si="3"/>
        <v>0</v>
      </c>
      <c r="J39" s="110">
        <f t="shared" si="3"/>
        <v>10</v>
      </c>
      <c r="K39" s="111"/>
      <c r="L39" s="6">
        <f t="shared" si="3"/>
        <v>1626079</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'[13]WI Gas'!B43+[13]WEPCO!B43+[13]WPSC!B43+[13]Alliant!B43+[13]NSP!B43+[13]MWNG!B43+'[13]SWL&amp;P'!B43+'[13]City Gas'!B43+[13]SCVNG!B43+[13]Florence!B43+'[13]MG&amp;E'!B43</f>
        <v>360.07299999999998</v>
      </c>
      <c r="C43" s="4">
        <f>'[13]WI Gas'!C43+[13]WEPCO!C43+[13]WPSC!C43+[13]Alliant!C43+[13]NSP!C43+[13]MWNG!C43+'[13]SWL&amp;P'!C43+'[13]City Gas'!C43+[13]SCVNG!C43+[13]Florence!C43+'[13]MG&amp;E'!C43</f>
        <v>3.77</v>
      </c>
      <c r="D43" s="4">
        <f>'[13]WI Gas'!D43+[13]WEPCO!D43+[13]WPSC!D43+[13]Alliant!D43+[13]NSP!D43+[13]MWNG!D43+'[13]SWL&amp;P'!D43+'[13]City Gas'!D43+[13]SCVNG!D43+[13]Florence!D43+'[13]MG&amp;E'!D43</f>
        <v>39.24</v>
      </c>
      <c r="E43" s="4">
        <f>'[13]WI Gas'!E43+[13]WEPCO!E43+[13]WPSC!E43+[13]Alliant!E43+[13]NSP!E43+[13]MWNG!E43+'[13]SWL&amp;P'!E43+'[13]City Gas'!E43+[13]SCVNG!E43+[13]Florence!E43+'[13]MG&amp;E'!E43</f>
        <v>1511.204</v>
      </c>
      <c r="F43" s="4">
        <f>'[13]WI Gas'!F43+[13]WEPCO!F43+[13]WPSC!F43+[13]Alliant!F43+[13]NSP!F43+[13]MWNG!F43+'[13]SWL&amp;P'!F43+'[13]City Gas'!F43+[13]SCVNG!F43+[13]Florence!F43+'[13]MG&amp;E'!F43</f>
        <v>7493.5599999999995</v>
      </c>
      <c r="G43" s="4">
        <f>'[13]WI Gas'!G43+[13]WEPCO!G43+[13]WPSC!G43+[13]Alliant!G43+[13]NSP!G43+[13]MWNG!G43+'[13]SWL&amp;P'!G43+'[13]City Gas'!G43+[13]SCVNG!G43+[13]Florence!G43+'[13]MG&amp;E'!G43</f>
        <v>5063.1019999999999</v>
      </c>
      <c r="H43" s="4">
        <f>'[13]WI Gas'!H43+[13]WEPCO!H43+[13]WPSC!H43+[13]Alliant!H43+[13]NSP!H43+[13]MWNG!H43+'[13]SWL&amp;P'!H43+'[13]City Gas'!H43+[13]SCVNG!H43+[13]Florence!H43+'[13]MG&amp;E'!H43</f>
        <v>4045.5530000000003</v>
      </c>
      <c r="I43" s="4">
        <f>'[13]WI Gas'!I43+[13]WEPCO!I43+[13]WPSC!I43+[13]Alliant!I43+[13]NSP!I43+[13]MWNG!I43+'[13]SWL&amp;P'!I43+'[13]City Gas'!I43+[13]SCVNG!I43+[13]Florence!I43+'[13]MG&amp;E'!I43</f>
        <v>11250.492999999999</v>
      </c>
      <c r="J43" s="4">
        <f>'[13]WI Gas'!J43+[13]WEPCO!J43+[13]WPSC!J43+[13]Alliant!J43+[13]NSP!J43+[13]MWNG!J43+'[13]SWL&amp;P'!J43+'[13]City Gas'!J43+[13]SCVNG!J43+[13]Florence!J43+'[13]MG&amp;E'!J43</f>
        <v>6539.2750000000005</v>
      </c>
      <c r="K43" s="4">
        <f>'[13]WI Gas'!K43+[13]WEPCO!K43+[13]WPSC!K43+[13]Alliant!K43+[13]NSP!K43+[13]MWNG!K43+'[13]SWL&amp;P'!K43+'[13]City Gas'!K43+[13]SCVNG!K43+[13]Florence!K43+'[13]MG&amp;E'!K43</f>
        <v>1736.7650000000001</v>
      </c>
      <c r="L43" s="17">
        <f>SUM(B43:K43)</f>
        <v>38043.034999999996</v>
      </c>
    </row>
    <row r="44" spans="1:12" s="2" customFormat="1" x14ac:dyDescent="0.25">
      <c r="A44" s="5" t="s">
        <v>19</v>
      </c>
      <c r="B44" s="4">
        <f>'[13]WI Gas'!B44+[13]WEPCO!B44+[13]WPSC!B44+[13]Alliant!B44+[13]NSP!B44+[13]MWNG!B44+'[13]SWL&amp;P'!B44+'[13]City Gas'!B44+[13]SCVNG!B44+[13]Florence!B44+'[13]MG&amp;E'!B44</f>
        <v>6110</v>
      </c>
      <c r="C44" s="4">
        <f>'[13]WI Gas'!C44+[13]WEPCO!C44+[13]WPSC!C44+[13]Alliant!C44+[13]NSP!C44+[13]MWNG!C44+'[13]SWL&amp;P'!C44+'[13]City Gas'!C44+[13]SCVNG!C44+[13]Florence!C44+'[13]MG&amp;E'!C44</f>
        <v>2739</v>
      </c>
      <c r="D44" s="4">
        <f>'[13]WI Gas'!D44+[13]WEPCO!D44+[13]WPSC!D44+[13]Alliant!D44+[13]NSP!D44+[13]MWNG!D44+'[13]SWL&amp;P'!D44+'[13]City Gas'!D44+[13]SCVNG!D44+[13]Florence!D44+'[13]MG&amp;E'!D44</f>
        <v>2204</v>
      </c>
      <c r="E44" s="4">
        <f>'[13]WI Gas'!E44+[13]WEPCO!E44+[13]WPSC!E44+[13]Alliant!E44+[13]NSP!E44+[13]MWNG!E44+'[13]SWL&amp;P'!E44+'[13]City Gas'!E44+[13]SCVNG!E44+[13]Florence!E44+'[13]MG&amp;E'!E44</f>
        <v>54248</v>
      </c>
      <c r="F44" s="4">
        <f>'[13]WI Gas'!F44+[13]WEPCO!F44+[13]WPSC!F44+[13]Alliant!F44+[13]NSP!F44+[13]MWNG!F44+'[13]SWL&amp;P'!F44+'[13]City Gas'!F44+[13]SCVNG!F44+[13]Florence!F44+'[13]MG&amp;E'!F44</f>
        <v>217714</v>
      </c>
      <c r="G44" s="4">
        <f>'[13]WI Gas'!G44+[13]WEPCO!G44+[13]WPSC!G44+[13]Alliant!G44+[13]NSP!G44+[13]MWNG!G44+'[13]SWL&amp;P'!G44+'[13]City Gas'!G44+[13]SCVNG!G44+[13]Florence!G44+'[13]MG&amp;E'!G44</f>
        <v>304310</v>
      </c>
      <c r="H44" s="4">
        <f>'[13]WI Gas'!H44+[13]WEPCO!H44+[13]WPSC!H44+[13]Alliant!H44+[13]NSP!H44+[13]MWNG!H44+'[13]SWL&amp;P'!H44+'[13]City Gas'!H44+[13]SCVNG!H44+[13]Florence!H44+'[13]MG&amp;E'!H44</f>
        <v>267081</v>
      </c>
      <c r="I44" s="4">
        <f>'[13]WI Gas'!I44+[13]WEPCO!I44+[13]WPSC!I44+[13]Alliant!I44+[13]NSP!I44+[13]MWNG!I44+'[13]SWL&amp;P'!I44+'[13]City Gas'!I44+[13]SCVNG!I44+[13]Florence!I44+'[13]MG&amp;E'!I44</f>
        <v>368392</v>
      </c>
      <c r="J44" s="4">
        <f>'[13]WI Gas'!J44+[13]WEPCO!J44+[13]WPSC!J44+[13]Alliant!J44+[13]NSP!J44+[13]MWNG!J44+'[13]SWL&amp;P'!J44+'[13]City Gas'!J44+[13]SCVNG!J44+[13]Florence!J44+'[13]MG&amp;E'!J44</f>
        <v>283422</v>
      </c>
      <c r="K44" s="4">
        <f>'[13]WI Gas'!K44+[13]WEPCO!K44+[13]WPSC!K44+[13]Alliant!K44+[13]NSP!K44+[13]MWNG!K44+'[13]SWL&amp;P'!K44+'[13]City Gas'!K44+[13]SCVNG!K44+[13]Florence!K44+'[13]MG&amp;E'!K44</f>
        <v>119859</v>
      </c>
      <c r="L44" s="6">
        <f>SUM(B44:K44)</f>
        <v>1626079</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'[13]WI Gas'!E49:F49+[13]WEPCO!E49+[13]WPSC!E49+[13]Alliant!E49+[13]NSP!E49+[13]MWNG!E49+'[13]SWL&amp;P'!E49:F49+'[13]City Gas'!E49:F49+[13]SCVNG!E49+[13]Florence!E49+'[13]MG&amp;E'!E49:F49</f>
        <v>11</v>
      </c>
      <c r="F49" s="108"/>
      <c r="G49" s="107">
        <f>'[13]WI Gas'!G49:H49+[13]WEPCO!G49+[13]WPSC!G49+[13]Alliant!G49+[13]NSP!G49+[13]MWNG!G49+'[13]SWL&amp;P'!G49:H49+'[13]City Gas'!G49:H49+[13]SCVNG!G49+[13]Florence!G49+'[13]MG&amp;E'!G49:H49</f>
        <v>2</v>
      </c>
      <c r="H49" s="108"/>
      <c r="I49" s="107">
        <f>'[13]WI Gas'!I49:J49+[13]WEPCO!I49+[13]WPSC!I49+[13]Alliant!I49+[13]NSP!I49+[13]MWNG!I49+'[13]SWL&amp;P'!I49:J49+'[13]City Gas'!I49:J49+[13]SCVNG!I49+[13]Florence!I49+'[13]MG&amp;E'!I49:J49</f>
        <v>139</v>
      </c>
      <c r="J49" s="108"/>
      <c r="K49" s="107">
        <f>'[13]WI Gas'!K49:L49+[13]WEPCO!K49+[13]WPSC!K49+[13]Alliant!K49+[13]NSP!K49+[13]MWNG!K49+'[13]SWL&amp;P'!K49:L49+'[13]City Gas'!K49:L49+[13]SCVNG!K49+[13]Florence!K49+'[13]MG&amp;E'!K49:L49</f>
        <v>59</v>
      </c>
      <c r="L49" s="108"/>
    </row>
    <row r="50" spans="1:12" s="2" customFormat="1" x14ac:dyDescent="0.25">
      <c r="A50" s="101" t="s">
        <v>54</v>
      </c>
      <c r="B50" s="102"/>
      <c r="C50" s="102"/>
      <c r="D50" s="103"/>
      <c r="E50" s="107">
        <f>'[13]WI Gas'!E50:F50+[13]WEPCO!E50+[13]WPSC!E50+[13]Alliant!E50+[13]NSP!E50+[13]MWNG!E50+'[13]SWL&amp;P'!E50:F50+'[13]City Gas'!E50:F50+[13]SCVNG!E50+[13]Florence!E50+'[13]MG&amp;E'!E50:F50</f>
        <v>20</v>
      </c>
      <c r="F50" s="108"/>
      <c r="G50" s="107">
        <f>'[13]WI Gas'!G50:H50+[13]WEPCO!G50+[13]WPSC!G50+[13]Alliant!G50+[13]NSP!G50+[13]MWNG!G50+'[13]SWL&amp;P'!G50:H50+'[13]City Gas'!G50:H50+[13]SCVNG!G50+[13]Florence!G50+'[13]MG&amp;E'!G50:H50</f>
        <v>13</v>
      </c>
      <c r="H50" s="108"/>
      <c r="I50" s="107">
        <f>'[13]WI Gas'!I50:J50+[13]WEPCO!I50+[13]WPSC!I50+[13]Alliant!I50+[13]NSP!I50+[13]MWNG!I50+'[13]SWL&amp;P'!I50:J50+'[13]City Gas'!I50:J50+[13]SCVNG!I50+[13]Florence!I50+'[13]MG&amp;E'!I50:J50</f>
        <v>80</v>
      </c>
      <c r="J50" s="108"/>
      <c r="K50" s="107">
        <f>'[13]WI Gas'!K50:L50+[13]WEPCO!K50+[13]WPSC!K50+[13]Alliant!K50+[13]NSP!K50+[13]MWNG!K50+'[13]SWL&amp;P'!K50:L50+'[13]City Gas'!K50:L50+[13]SCVNG!K50+[13]Florence!K50+'[13]MG&amp;E'!K50:L50</f>
        <v>60</v>
      </c>
      <c r="L50" s="108"/>
    </row>
    <row r="51" spans="1:12" s="2" customFormat="1" x14ac:dyDescent="0.25">
      <c r="A51" s="101" t="s">
        <v>55</v>
      </c>
      <c r="B51" s="102"/>
      <c r="C51" s="102"/>
      <c r="D51" s="103"/>
      <c r="E51" s="107">
        <f>'[13]WI Gas'!E51:F51+[13]WEPCO!E51+[13]WPSC!E51+[13]Alliant!E51+[13]NSP!E51+[13]MWNG!E51+'[13]SWL&amp;P'!E51:F51+'[13]City Gas'!E51:F51+[13]SCVNG!E51+[13]Florence!E51+'[13]MG&amp;E'!E51:F51</f>
        <v>183</v>
      </c>
      <c r="F51" s="108"/>
      <c r="G51" s="107">
        <f>'[13]WI Gas'!G51:H51+[13]WEPCO!G51+[13]WPSC!G51+[13]Alliant!G51+[13]NSP!G51+[13]MWNG!G51+'[13]SWL&amp;P'!G51:H51+'[13]City Gas'!G51:H51+[13]SCVNG!G51+[13]Florence!G51+'[13]MG&amp;E'!G51:H51</f>
        <v>173</v>
      </c>
      <c r="H51" s="108"/>
      <c r="I51" s="107">
        <f>'[13]WI Gas'!I51:J51+[13]WEPCO!I51+[13]WPSC!I51+[13]Alliant!I51+[13]NSP!I51+[13]MWNG!I51+'[13]SWL&amp;P'!I51:J51+'[13]City Gas'!I51:J51+[13]SCVNG!I51+[13]Florence!I51+'[13]MG&amp;E'!I51:J51</f>
        <v>898</v>
      </c>
      <c r="J51" s="108"/>
      <c r="K51" s="107">
        <f>'[13]WI Gas'!K51:L51+[13]WEPCO!K51+[13]WPSC!K51+[13]Alliant!K51+[13]NSP!K51+[13]MWNG!K51+'[13]SWL&amp;P'!K51:L51+'[13]City Gas'!K51:L51+[13]SCVNG!K51+[13]Florence!K51+'[13]MG&amp;E'!K51:L51</f>
        <v>824</v>
      </c>
      <c r="L51" s="108"/>
    </row>
    <row r="52" spans="1:12" s="2" customFormat="1" x14ac:dyDescent="0.25">
      <c r="A52" s="101" t="s">
        <v>56</v>
      </c>
      <c r="B52" s="102"/>
      <c r="C52" s="102"/>
      <c r="D52" s="103"/>
      <c r="E52" s="107">
        <f>'[13]WI Gas'!E52:F52+[13]WEPCO!E52+[13]WPSC!E52+[13]Alliant!E52+[13]NSP!E52+[13]MWNG!E52+'[13]SWL&amp;P'!E52:F52+'[13]City Gas'!E52:F52+[13]SCVNG!E52+[13]Florence!E52+'[13]MG&amp;E'!E52:F52</f>
        <v>2</v>
      </c>
      <c r="F52" s="108"/>
      <c r="G52" s="107">
        <f>'[13]WI Gas'!G52:H52+[13]WEPCO!G52+[13]WPSC!G52+[13]Alliant!G52+[13]NSP!G52+[13]MWNG!G52+'[13]SWL&amp;P'!G52:H52+'[13]City Gas'!G52:H52+[13]SCVNG!G52+[13]Florence!G52+'[13]MG&amp;E'!G52:H52</f>
        <v>2</v>
      </c>
      <c r="H52" s="108"/>
      <c r="I52" s="107">
        <f>'[13]WI Gas'!I52:J52+[13]WEPCO!I52+[13]WPSC!I52+[13]Alliant!I52+[13]NSP!I52+[13]MWNG!I52+'[13]SWL&amp;P'!I52:J52+'[13]City Gas'!I52:J52+[13]SCVNG!I52+[13]Florence!I52+'[13]MG&amp;E'!I52:J52</f>
        <v>124</v>
      </c>
      <c r="J52" s="108"/>
      <c r="K52" s="107">
        <f>'[13]WI Gas'!K52:L52+[13]WEPCO!K52+[13]WPSC!K52+[13]Alliant!K52+[13]NSP!K52+[13]MWNG!K52+'[13]SWL&amp;P'!K52:L52+'[13]City Gas'!K52:L52+[13]SCVNG!K52+[13]Florence!K52+'[13]MG&amp;E'!K52:L52</f>
        <v>86</v>
      </c>
      <c r="L52" s="108"/>
    </row>
    <row r="53" spans="1:12" s="2" customFormat="1" x14ac:dyDescent="0.25">
      <c r="A53" s="101" t="s">
        <v>57</v>
      </c>
      <c r="B53" s="102"/>
      <c r="C53" s="102"/>
      <c r="D53" s="103"/>
      <c r="E53" s="107">
        <f>'[13]WI Gas'!E53:F53+[13]WEPCO!E53+[13]WPSC!E53+[13]Alliant!E53+[13]NSP!E53+[13]MWNG!E53+'[13]SWL&amp;P'!E53:F53+'[13]City Gas'!E53:F53+[13]SCVNG!E53+[13]Florence!E53+'[13]MG&amp;E'!E53:F53</f>
        <v>89</v>
      </c>
      <c r="F53" s="108"/>
      <c r="G53" s="107">
        <f>'[13]WI Gas'!G53:H53+[13]WEPCO!G53+[13]WPSC!G53+[13]Alliant!G53+[13]NSP!G53+[13]MWNG!G53+'[13]SWL&amp;P'!G53:H53+'[13]City Gas'!G53:H53+[13]SCVNG!G53+[13]Florence!G53+'[13]MG&amp;E'!G53:H53</f>
        <v>29</v>
      </c>
      <c r="H53" s="108"/>
      <c r="I53" s="107">
        <f>'[13]WI Gas'!I53:J53+[13]WEPCO!I53+[13]WPSC!I53+[13]Alliant!I53+[13]NSP!I53+[13]MWNG!I53+'[13]SWL&amp;P'!I53:J53+'[13]City Gas'!I53:J53+[13]SCVNG!I53+[13]Florence!I53+'[13]MG&amp;E'!I53:J53</f>
        <v>433</v>
      </c>
      <c r="J53" s="108"/>
      <c r="K53" s="107">
        <f>'[13]WI Gas'!K53:L53+[13]WEPCO!K53+[13]WPSC!K53+[13]Alliant!K53+[13]NSP!K53+[13]MWNG!K53+'[13]SWL&amp;P'!K53:L53+'[13]City Gas'!K53:L53+[13]SCVNG!K53+[13]Florence!K53+'[13]MG&amp;E'!K53:L53</f>
        <v>137</v>
      </c>
      <c r="L53" s="108"/>
    </row>
    <row r="54" spans="1:12" s="2" customFormat="1" x14ac:dyDescent="0.25">
      <c r="A54" s="101" t="s">
        <v>58</v>
      </c>
      <c r="B54" s="102"/>
      <c r="C54" s="102"/>
      <c r="D54" s="103"/>
      <c r="E54" s="107">
        <f>'[13]WI Gas'!E54:F54+[13]WEPCO!E54+[13]WPSC!E54+[13]Alliant!E54+[13]NSP!E54+[13]MWNG!E54+'[13]SWL&amp;P'!E54:F54+'[13]City Gas'!E54:F54+[13]SCVNG!E54+[13]Florence!E54+'[13]MG&amp;E'!E54:F54</f>
        <v>124</v>
      </c>
      <c r="F54" s="108"/>
      <c r="G54" s="107">
        <f>'[13]WI Gas'!G54:H54+[13]WEPCO!G54+[13]WPSC!G54+[13]Alliant!G54+[13]NSP!G54+[13]MWNG!G54+'[13]SWL&amp;P'!G54:H54+'[13]City Gas'!G54:H54+[13]SCVNG!G54+[13]Florence!G54+'[13]MG&amp;E'!G54:H54</f>
        <v>28</v>
      </c>
      <c r="H54" s="108"/>
      <c r="I54" s="107">
        <f>'[13]WI Gas'!I54:J54+[13]WEPCO!I54+[13]WPSC!I54+[13]Alliant!I54+[13]NSP!I54+[13]MWNG!I54+'[13]SWL&amp;P'!I54:J54+'[13]City Gas'!I54:J54+[13]SCVNG!I54+[13]Florence!I54+'[13]MG&amp;E'!I54:J54</f>
        <v>4154</v>
      </c>
      <c r="J54" s="108"/>
      <c r="K54" s="107">
        <f>'[13]WI Gas'!K54:L54+[13]WEPCO!K54+[13]WPSC!K54+[13]Alliant!K54+[13]NSP!K54+[13]MWNG!K54+'[13]SWL&amp;P'!K54:L54+'[13]City Gas'!K54:L54+[13]SCVNG!K54+[13]Florence!K54+'[13]MG&amp;E'!K54:L54</f>
        <v>481</v>
      </c>
      <c r="L54" s="108"/>
    </row>
    <row r="55" spans="1:12" s="2" customFormat="1" x14ac:dyDescent="0.25">
      <c r="A55" s="101" t="s">
        <v>59</v>
      </c>
      <c r="B55" s="102"/>
      <c r="C55" s="102"/>
      <c r="D55" s="103"/>
      <c r="E55" s="107">
        <f>'[13]WI Gas'!E55:F55+[13]WEPCO!E55+[13]WPSC!E55+[13]Alliant!E55+[13]NSP!E55+[13]MWNG!E55+'[13]SWL&amp;P'!E55:F55+'[13]City Gas'!E55:F55+[13]SCVNG!E55+[13]Florence!E55+'[13]MG&amp;E'!E55:F55</f>
        <v>3</v>
      </c>
      <c r="F55" s="108"/>
      <c r="G55" s="107">
        <f>'[13]WI Gas'!G55:H55+[13]WEPCO!G55+[13]WPSC!G55+[13]Alliant!G55+[13]NSP!G55+[13]MWNG!G55+'[13]SWL&amp;P'!G55:H55+'[13]City Gas'!G55:H55+[13]SCVNG!G55+[13]Florence!G55+'[13]MG&amp;E'!G55:H55</f>
        <v>1</v>
      </c>
      <c r="H55" s="108"/>
      <c r="I55" s="107">
        <f>'[13]WI Gas'!I55:J55+[13]WEPCO!I55+[13]WPSC!I55+[13]Alliant!I55+[13]NSP!I55+[13]MWNG!I55+'[13]SWL&amp;P'!I55:J55+'[13]City Gas'!I55:J55+[13]SCVNG!I55+[13]Florence!I55+'[13]MG&amp;E'!I55:J55</f>
        <v>35</v>
      </c>
      <c r="J55" s="108"/>
      <c r="K55" s="107">
        <f>'[13]WI Gas'!K55:L55+[13]WEPCO!K55+[13]WPSC!K55+[13]Alliant!K55+[13]NSP!K55+[13]MWNG!K55+'[13]SWL&amp;P'!K55:L55+'[13]City Gas'!K55:L55+[13]SCVNG!K55+[13]Florence!K55+'[13]MG&amp;E'!K55:L55</f>
        <v>15</v>
      </c>
      <c r="L55" s="108"/>
    </row>
    <row r="56" spans="1:12" s="2" customFormat="1" x14ac:dyDescent="0.25">
      <c r="A56" s="101" t="s">
        <v>10</v>
      </c>
      <c r="B56" s="102"/>
      <c r="C56" s="102"/>
      <c r="D56" s="103"/>
      <c r="E56" s="107">
        <f>'[13]WI Gas'!E56:F56+[13]WEPCO!E56+[13]WPSC!E56+[13]Alliant!E56+[13]NSP!E56+[13]MWNG!E56+'[13]SWL&amp;P'!E56:F56+'[13]City Gas'!E56:F56+[13]SCVNG!E56+[13]Florence!E56+'[13]MG&amp;E'!E56:F56</f>
        <v>20</v>
      </c>
      <c r="F56" s="108"/>
      <c r="G56" s="107">
        <f>'[13]WI Gas'!G56:H56+[13]WEPCO!G56+[13]WPSC!G56+[13]Alliant!G56+[13]NSP!G56+[13]MWNG!G56+'[13]SWL&amp;P'!G56:H56+'[13]City Gas'!G56:H56+[13]SCVNG!G56+[13]Florence!G56+'[13]MG&amp;E'!G56:H56</f>
        <v>6</v>
      </c>
      <c r="H56" s="108"/>
      <c r="I56" s="107">
        <f>'[13]WI Gas'!I56:J56+[13]WEPCO!I56+[13]WPSC!I56+[13]Alliant!I56+[13]NSP!I56+[13]MWNG!I56+'[13]SWL&amp;P'!I56:J56+'[13]City Gas'!I56:J56+[13]SCVNG!I56+[13]Florence!I56+'[13]MG&amp;E'!I56:J56</f>
        <v>234</v>
      </c>
      <c r="J56" s="108"/>
      <c r="K56" s="107">
        <f>'[13]WI Gas'!K56:L56+[13]WEPCO!K56+[13]WPSC!K56+[13]Alliant!K56+[13]NSP!K56+[13]MWNG!K56+'[13]SWL&amp;P'!K56:L56+'[13]City Gas'!K56:L56+[13]SCVNG!K56+[13]Florence!K56+'[13]MG&amp;E'!K56:L56</f>
        <v>92</v>
      </c>
      <c r="L56" s="108"/>
    </row>
    <row r="57" spans="1:12" s="2" customFormat="1" x14ac:dyDescent="0.25">
      <c r="A57" s="97" t="s">
        <v>60</v>
      </c>
      <c r="B57" s="97"/>
      <c r="C57" s="97"/>
      <c r="D57" s="97"/>
      <c r="E57" s="97"/>
      <c r="F57" s="97"/>
      <c r="G57" s="337">
        <f>'[13]WI Gas'!G57:L57+[13]WEPCO!G57+[13]WPSC!G57+[13]Alliant!G57+[13]NSP!G57+[13]MWNG!G57+'[13]SWL&amp;P'!G57:L57+'[13]City Gas'!G57:L57+[13]SCVNG!G57+[13]Florence!G57+'[13]MG&amp;E'!G57:L57</f>
        <v>1789</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101" t="s">
        <v>63</v>
      </c>
      <c r="B60" s="102"/>
      <c r="C60" s="103"/>
      <c r="D60" s="4">
        <f>'[13]WI Gas'!D60+[13]WEPCO!D60+[13]WPSC!D60+[13]Alliant!D60+[13]NSP!D60+[13]MWNG!D60+'[13]SWL&amp;P'!D60+'[13]City Gas'!D60+[13]SCVNG!D60+[13]Florence!D60+'[13]MG&amp;E'!D60</f>
        <v>1169</v>
      </c>
      <c r="E60" s="101" t="s">
        <v>64</v>
      </c>
      <c r="F60" s="102"/>
      <c r="G60" s="102"/>
      <c r="H60" s="102"/>
      <c r="I60" s="102"/>
      <c r="J60" s="102"/>
      <c r="K60" s="103"/>
      <c r="L60" s="4">
        <f>'[13]WI Gas'!L60+[13]WEPCO!L60+[13]WPSC!L60+[13]Alliant!L60+[13]NSP!L60+[13]MWNG!L60+'[13]SWL&amp;P'!L60+'[13]City Gas'!L60+[13]SCVNG!L60+[13]Florence!L60+'[13]MG&amp;E'!L60</f>
        <v>25322</v>
      </c>
    </row>
    <row r="61" spans="1:12" s="2" customFormat="1" x14ac:dyDescent="0.25">
      <c r="A61" s="337" t="s">
        <v>65</v>
      </c>
      <c r="B61" s="338"/>
      <c r="C61" s="339"/>
      <c r="D61" s="4">
        <f>'[13]WI Gas'!D61+[13]WEPCO!D61+[13]WPSC!D61+[13]Alliant!D61+[13]NSP!D61+[13]MWNG!D61+'[13]SWL&amp;P'!D61+'[13]City Gas'!D61+[13]SCVNG!D61+[13]Florence!D61+'[13]MG&amp;E'!D61</f>
        <v>744021</v>
      </c>
      <c r="E61" s="101" t="s">
        <v>66</v>
      </c>
      <c r="F61" s="102"/>
      <c r="G61" s="102"/>
      <c r="H61" s="102"/>
      <c r="I61" s="102"/>
      <c r="J61" s="102"/>
      <c r="K61" s="103"/>
      <c r="L61" s="4">
        <f>'[13]WI Gas'!L61+[13]WEPCO!L61+[13]WPSC!L61+[13]Alliant!L61+[13]NSP!L61+[13]MWNG!L61+'[13]SWL&amp;P'!L61+'[13]City Gas'!L61+[13]SCVNG!L61+[13]Florence!L61+'[13]MG&amp;E'!L61</f>
        <v>181105</v>
      </c>
    </row>
    <row r="62" spans="1:12" s="2" customFormat="1" x14ac:dyDescent="0.25">
      <c r="A62" s="7"/>
      <c r="B62" s="8"/>
      <c r="C62" s="8"/>
      <c r="D62" s="8"/>
      <c r="E62" s="8"/>
      <c r="F62" s="8"/>
      <c r="G62" s="8"/>
      <c r="H62" s="8"/>
      <c r="I62" s="8"/>
      <c r="J62" s="8"/>
      <c r="K62" s="8"/>
      <c r="L62" s="9"/>
    </row>
    <row r="63" spans="1:12" s="2" customFormat="1" x14ac:dyDescent="0.25">
      <c r="A63" s="79" t="s">
        <v>67</v>
      </c>
      <c r="B63" s="79"/>
      <c r="C63" s="79"/>
      <c r="D63" s="79"/>
      <c r="E63" s="79" t="s">
        <v>68</v>
      </c>
      <c r="F63" s="79"/>
      <c r="G63" s="79"/>
      <c r="H63" s="79"/>
      <c r="I63" s="79"/>
      <c r="J63" s="79"/>
      <c r="K63" s="79"/>
      <c r="L63" s="79"/>
    </row>
    <row r="64" spans="1:12" s="2" customFormat="1" x14ac:dyDescent="0.25">
      <c r="A64" s="80" t="s">
        <v>69</v>
      </c>
      <c r="B64" s="80"/>
      <c r="C64" s="80"/>
      <c r="D64" s="106">
        <f>'[13]WI Gas'!D64:D65+[13]WEPCO!D64+[13]WPSC!D64+[13]Alliant!D64+[13]NSP!D64+[13]MWNG!D64+'[13]SWL&amp;P'!D64:D65+'[13]City Gas'!D64:D65+[13]SCVNG!D64+[13]Florence!D64+'[13]MG&amp;E'!D64:D65</f>
        <v>5</v>
      </c>
      <c r="E64" s="80" t="s">
        <v>70</v>
      </c>
      <c r="F64" s="80"/>
      <c r="G64" s="80"/>
      <c r="H64" s="80"/>
      <c r="I64" s="80"/>
      <c r="J64" s="80"/>
      <c r="K64" s="80"/>
      <c r="L64" s="109" t="s">
        <v>71</v>
      </c>
    </row>
    <row r="65" spans="1:12" s="2" customFormat="1" x14ac:dyDescent="0.25">
      <c r="A65" s="80"/>
      <c r="B65" s="80"/>
      <c r="C65" s="80"/>
      <c r="D65" s="106"/>
      <c r="E65" s="80"/>
      <c r="F65" s="80"/>
      <c r="G65" s="80"/>
      <c r="H65" s="80"/>
      <c r="I65" s="80"/>
      <c r="J65" s="80"/>
      <c r="K65" s="80"/>
      <c r="L65" s="109"/>
    </row>
    <row r="66" spans="1:12" x14ac:dyDescent="0.25">
      <c r="A66" s="18"/>
      <c r="B66" s="19"/>
      <c r="C66" s="19"/>
      <c r="D66" s="19"/>
      <c r="E66" s="19"/>
      <c r="F66" s="19"/>
      <c r="G66" s="19"/>
      <c r="H66" s="19"/>
      <c r="I66" s="19"/>
      <c r="J66" s="19"/>
      <c r="K66" s="19"/>
      <c r="L66" s="20"/>
    </row>
    <row r="67" spans="1:12" x14ac:dyDescent="0.25">
      <c r="A67" s="79" t="s">
        <v>72</v>
      </c>
      <c r="B67" s="79"/>
      <c r="C67" s="79"/>
      <c r="D67" s="79"/>
      <c r="E67" s="79"/>
      <c r="F67" s="79"/>
      <c r="G67" s="79"/>
      <c r="H67" s="79"/>
      <c r="I67" s="79"/>
      <c r="J67" s="79"/>
      <c r="K67" s="79"/>
      <c r="L67" s="79"/>
    </row>
    <row r="68" spans="1:12" x14ac:dyDescent="0.25">
      <c r="A68" s="84" t="s">
        <v>73</v>
      </c>
      <c r="B68" s="85"/>
      <c r="C68" s="85"/>
      <c r="D68" s="85"/>
      <c r="E68" s="85"/>
      <c r="F68" s="85"/>
      <c r="G68" s="85"/>
      <c r="H68" s="85"/>
      <c r="I68" s="85"/>
      <c r="J68" s="85"/>
      <c r="K68" s="85"/>
      <c r="L68" s="86"/>
    </row>
    <row r="69" spans="1:12" x14ac:dyDescent="0.25">
      <c r="A69" s="21" t="s">
        <v>18</v>
      </c>
      <c r="B69" s="357">
        <f>L12</f>
        <v>38043.034999999996</v>
      </c>
      <c r="C69" s="357"/>
      <c r="D69" s="19"/>
      <c r="E69" s="19"/>
      <c r="F69" s="19"/>
      <c r="G69" s="19"/>
      <c r="H69" s="19"/>
      <c r="I69" s="19"/>
      <c r="J69" s="19"/>
      <c r="K69" s="19"/>
      <c r="L69" s="20"/>
    </row>
    <row r="70" spans="1:12" x14ac:dyDescent="0.25">
      <c r="A70" s="21" t="s">
        <v>74</v>
      </c>
      <c r="B70" s="357">
        <f>L78</f>
        <v>29154.272196969698</v>
      </c>
      <c r="C70" s="357"/>
      <c r="D70" s="19"/>
      <c r="E70" s="19"/>
      <c r="F70" s="19"/>
      <c r="G70" s="19"/>
      <c r="H70" s="19"/>
      <c r="I70" s="19"/>
      <c r="J70" s="19"/>
      <c r="K70" s="19"/>
      <c r="L70" s="20"/>
    </row>
    <row r="71" spans="1:12" x14ac:dyDescent="0.25">
      <c r="A71" s="21" t="s">
        <v>75</v>
      </c>
      <c r="B71" s="357">
        <f>SUM(B69:C70)</f>
        <v>67197.30719696969</v>
      </c>
      <c r="C71" s="357"/>
      <c r="D71" s="19"/>
      <c r="E71" s="19"/>
      <c r="F71" s="19"/>
      <c r="G71" s="19"/>
      <c r="H71" s="19"/>
      <c r="I71" s="19"/>
      <c r="J71" s="19"/>
      <c r="K71" s="19"/>
      <c r="L71" s="20"/>
    </row>
    <row r="72" spans="1:12" x14ac:dyDescent="0.25">
      <c r="A72" s="21"/>
      <c r="B72" s="22"/>
      <c r="C72" s="22"/>
      <c r="D72" s="19"/>
      <c r="E72" s="19"/>
      <c r="F72" s="19"/>
      <c r="G72" s="19"/>
      <c r="H72" s="19"/>
      <c r="I72" s="19"/>
      <c r="J72" s="19"/>
      <c r="K72" s="19"/>
      <c r="L72" s="20"/>
    </row>
    <row r="73" spans="1:12" x14ac:dyDescent="0.25">
      <c r="A73" s="79" t="s">
        <v>76</v>
      </c>
      <c r="B73" s="79"/>
      <c r="C73" s="79"/>
      <c r="D73" s="79"/>
      <c r="E73" s="79"/>
      <c r="F73" s="79"/>
      <c r="G73" s="79"/>
      <c r="H73" s="79"/>
      <c r="I73" s="79"/>
      <c r="J73" s="79"/>
      <c r="K73" s="79"/>
      <c r="L73" s="79"/>
    </row>
    <row r="74" spans="1:12" ht="15.6" customHeight="1" x14ac:dyDescent="0.25">
      <c r="A74" s="84" t="s">
        <v>77</v>
      </c>
      <c r="B74" s="85"/>
      <c r="C74" s="85"/>
      <c r="D74" s="85"/>
      <c r="E74" s="85"/>
      <c r="F74" s="85"/>
      <c r="G74" s="85"/>
      <c r="H74" s="85"/>
      <c r="I74" s="85"/>
      <c r="J74" s="85"/>
      <c r="K74" s="85"/>
      <c r="L74" s="86"/>
    </row>
    <row r="75" spans="1:12" ht="15.6" customHeight="1" x14ac:dyDescent="0.25">
      <c r="A75" s="3"/>
      <c r="B75" s="125" t="s">
        <v>5</v>
      </c>
      <c r="C75" s="125"/>
      <c r="D75" s="125"/>
      <c r="E75" s="125"/>
      <c r="F75" s="125" t="s">
        <v>6</v>
      </c>
      <c r="G75" s="125" t="s">
        <v>7</v>
      </c>
      <c r="H75" s="125" t="s">
        <v>8</v>
      </c>
      <c r="I75" s="126" t="s">
        <v>9</v>
      </c>
      <c r="J75" s="127" t="s">
        <v>10</v>
      </c>
      <c r="K75" s="128"/>
      <c r="L75" s="120" t="s">
        <v>11</v>
      </c>
    </row>
    <row r="76" spans="1:12" ht="15.6" customHeight="1" x14ac:dyDescent="0.25">
      <c r="A76" s="3"/>
      <c r="B76" s="121" t="s">
        <v>12</v>
      </c>
      <c r="C76" s="121"/>
      <c r="D76" s="121" t="s">
        <v>13</v>
      </c>
      <c r="E76" s="121"/>
      <c r="F76" s="121"/>
      <c r="G76" s="121"/>
      <c r="H76" s="121"/>
      <c r="I76" s="106"/>
      <c r="J76" s="127"/>
      <c r="K76" s="128"/>
      <c r="L76" s="109"/>
    </row>
    <row r="77" spans="1:12" x14ac:dyDescent="0.25">
      <c r="A77" s="3"/>
      <c r="B77" s="4" t="s">
        <v>14</v>
      </c>
      <c r="C77" s="4" t="s">
        <v>15</v>
      </c>
      <c r="D77" s="4" t="s">
        <v>16</v>
      </c>
      <c r="E77" s="4" t="s">
        <v>17</v>
      </c>
      <c r="F77" s="121"/>
      <c r="G77" s="121"/>
      <c r="H77" s="121"/>
      <c r="I77" s="106"/>
      <c r="J77" s="129"/>
      <c r="K77" s="130"/>
      <c r="L77" s="109"/>
    </row>
    <row r="78" spans="1:12" x14ac:dyDescent="0.25">
      <c r="A78" s="5" t="s">
        <v>74</v>
      </c>
      <c r="B78" s="4">
        <f>'[13]WI Gas'!B78+[13]WEPCO!B78+[13]WPSC!B78+[13]Alliant!B78+[13]NSP!B78+[13]MWNG!B78+'[13]SWL&amp;P'!B78+'[13]City Gas'!B78+[13]SCVNG!B78+[13]Florence!B78+'[13]MG&amp;E'!B78</f>
        <v>0</v>
      </c>
      <c r="C78" s="4">
        <f>'[13]WI Gas'!C78+[13]WEPCO!C78+[13]WPSC!C78+[13]Alliant!C78+[13]NSP!C78+[13]MWNG!C78+'[13]SWL&amp;P'!C78+'[13]City Gas'!C78+[13]SCVNG!C78+[13]Florence!C78+'[13]MG&amp;E'!C78</f>
        <v>0</v>
      </c>
      <c r="D78" s="4">
        <f>'[13]WI Gas'!D78+[13]WEPCO!D78+[13]WPSC!D78+[13]Alliant!D78+[13]NSP!D78+[13]MWNG!D78+'[13]SWL&amp;P'!D78+'[13]City Gas'!D78+[13]SCVNG!D78+[13]Florence!D78+'[13]MG&amp;E'!D78</f>
        <v>0</v>
      </c>
      <c r="E78" s="4">
        <f>'[13]WI Gas'!E78+[13]WEPCO!E78+[13]WPSC!E78+[13]Alliant!E78+[13]NSP!E78+[13]MWNG!E78+'[13]SWL&amp;P'!E78+'[13]City Gas'!E78+[13]SCVNG!E78+[13]Florence!E78+'[13]MG&amp;E'!E78</f>
        <v>4974.6043371212108</v>
      </c>
      <c r="F78" s="4">
        <f>'[13]WI Gas'!F78+[13]WEPCO!F78+[13]WPSC!F78+[13]Alliant!F78+[13]NSP!F78+[13]MWNG!F78+'[13]SWL&amp;P'!F78+'[13]City Gas'!F78+[13]SCVNG!F78+[13]Florence!F78+'[13]MG&amp;E'!F78</f>
        <v>0</v>
      </c>
      <c r="G78" s="4">
        <f>'[13]WI Gas'!G78+[13]WEPCO!G78+[13]WPSC!G78+[13]Alliant!G78+[13]NSP!G78+[13]MWNG!G78+'[13]SWL&amp;P'!G78+'[13]City Gas'!G78+[13]SCVNG!G78+[13]Florence!G78+'[13]MG&amp;E'!G78</f>
        <v>246.09621212121212</v>
      </c>
      <c r="H78" s="4">
        <f>'[13]WI Gas'!H78+[13]WEPCO!H78+[13]WPSC!H78+[13]Alliant!H78+[13]NSP!H78+[13]MWNG!H78+'[13]SWL&amp;P'!H78+'[13]City Gas'!H78+[13]SCVNG!H78+[13]Florence!H78+'[13]MG&amp;E'!H78</f>
        <v>0</v>
      </c>
      <c r="I78" s="4">
        <f>'[13]WI Gas'!I78+[13]WEPCO!I78+[13]WPSC!I78+[13]Alliant!I78+[13]NSP!I78+[13]MWNG!I78+'[13]SWL&amp;P'!I78+'[13]City Gas'!I78+[13]SCVNG!I78+[13]Florence!I78+'[13]MG&amp;E'!I78</f>
        <v>23900.747784090909</v>
      </c>
      <c r="J78" s="107">
        <f>'[13]WI Gas'!J78:K78+[13]WEPCO!J78+[13]WPSC!J78+[13]Alliant!J78+[13]NSP!J78+[13]MWNG!J78+'[13]SWL&amp;P'!J78:K78+'[13]City Gas'!J78:K78+[13]SCVNG!J78+[13]Florence!J78+'[13]MG&amp;E'!J78:K78</f>
        <v>32.823863636363633</v>
      </c>
      <c r="K78" s="108"/>
      <c r="L78" s="6">
        <f>SUM(B78:J78)</f>
        <v>29154.272196969698</v>
      </c>
    </row>
    <row r="79" spans="1:12" x14ac:dyDescent="0.25">
      <c r="A79" s="18"/>
      <c r="B79" s="19"/>
      <c r="C79" s="19"/>
      <c r="D79" s="19"/>
      <c r="E79" s="19"/>
      <c r="F79" s="19"/>
      <c r="G79" s="19"/>
      <c r="H79" s="19"/>
      <c r="I79" s="19"/>
      <c r="J79" s="19"/>
      <c r="K79" s="19"/>
      <c r="L79" s="20"/>
    </row>
    <row r="80" spans="1:12" x14ac:dyDescent="0.25">
      <c r="A80" s="97" t="s">
        <v>78</v>
      </c>
      <c r="B80" s="97"/>
      <c r="C80" s="97"/>
      <c r="D80" s="97"/>
      <c r="E80" s="97"/>
      <c r="F80" s="97"/>
      <c r="G80" s="97"/>
      <c r="H80" s="97"/>
      <c r="I80" s="97"/>
      <c r="J80" s="97"/>
      <c r="K80" s="97"/>
      <c r="L80" s="97"/>
    </row>
    <row r="81" spans="1:12" x14ac:dyDescent="0.25">
      <c r="A81" s="10" t="s">
        <v>21</v>
      </c>
      <c r="B81" s="4" t="s">
        <v>22</v>
      </c>
      <c r="C81" s="4" t="s">
        <v>35</v>
      </c>
      <c r="D81" s="106" t="s">
        <v>36</v>
      </c>
      <c r="E81" s="106"/>
      <c r="F81" s="106" t="s">
        <v>24</v>
      </c>
      <c r="G81" s="106"/>
      <c r="H81" s="106" t="s">
        <v>25</v>
      </c>
      <c r="I81" s="106"/>
      <c r="J81" s="107" t="s">
        <v>37</v>
      </c>
      <c r="K81" s="108"/>
      <c r="L81" s="6" t="s">
        <v>11</v>
      </c>
    </row>
    <row r="82" spans="1:12" x14ac:dyDescent="0.25">
      <c r="A82" s="5" t="s">
        <v>5</v>
      </c>
      <c r="B82" s="4">
        <f>'[13]WI Gas'!B82+[13]WEPCO!B82+[13]WPSC!B82+[13]Alliant!B82+[13]NSP!B82+[13]MWNG!B82+'[13]SWL&amp;P'!B82+'[13]City Gas'!B82+[13]SCVNG!B82+[13]Florence!B82+'[13]MG&amp;E'!B82</f>
        <v>6.0227272727272727E-2</v>
      </c>
      <c r="C82" s="4">
        <f>'[13]WI Gas'!C82+[13]WEPCO!C82+[13]WPSC!C82+[13]Alliant!C82+[13]NSP!C82+[13]MWNG!C82+'[13]SWL&amp;P'!C82+'[13]City Gas'!C82+[13]SCVNG!C82+[13]Florence!C82+'[13]MG&amp;E'!C82</f>
        <v>4379.3822916666668</v>
      </c>
      <c r="D82" s="107">
        <f>'[13]WI Gas'!D82:E82+[13]WEPCO!D82+[13]WPSC!D82+[13]Alliant!D82+[13]NSP!D82+[13]MWNG!D82+'[13]SWL&amp;P'!D82:E82+'[13]City Gas'!D82:E82+[13]SCVNG!D82+[13]Florence!D82+'[13]MG&amp;E'!D82:E82</f>
        <v>566.54679924242419</v>
      </c>
      <c r="E82" s="108"/>
      <c r="F82" s="107">
        <f>'[13]WI Gas'!F82:G82+[13]WEPCO!F82+[13]WPSC!F82+[13]Alliant!F82+[13]NSP!F82+[13]MWNG!F82+'[13]SWL&amp;P'!F82:G82+'[13]City Gas'!F82:G82+[13]SCVNG!F82+[13]Florence!F82+'[13]MG&amp;E'!F82:G82</f>
        <v>24.331420454545452</v>
      </c>
      <c r="G82" s="108"/>
      <c r="H82" s="107">
        <f>'[13]WI Gas'!H82:I82+[13]WEPCO!H82+[13]WPSC!H82+[13]Alliant!H82+[13]NSP!H82+[13]MWNG!H82+'[13]SWL&amp;P'!H82:I82+'[13]City Gas'!H82:I82+[13]SCVNG!H82+[13]Florence!H82+'[13]MG&amp;E'!H82:I82</f>
        <v>4.1279166666666667</v>
      </c>
      <c r="I82" s="108"/>
      <c r="J82" s="107">
        <f>'[13]WI Gas'!J82:K82+[13]WEPCO!J82+[13]WPSC!J82+[13]Alliant!J82+[13]NSP!J82+[13]MWNG!J82+'[13]SWL&amp;P'!J82:K82+'[13]City Gas'!J82:K82+[13]SCVNG!J82+[13]Florence!J82+'[13]MG&amp;E'!J82:K82</f>
        <v>0.15568181818181817</v>
      </c>
      <c r="K82" s="108"/>
      <c r="L82" s="6">
        <f>SUM(B82:J82)</f>
        <v>4974.6043371212127</v>
      </c>
    </row>
    <row r="83" spans="1:12" x14ac:dyDescent="0.25">
      <c r="A83" s="5" t="s">
        <v>28</v>
      </c>
      <c r="B83" s="4">
        <f>'[13]WI Gas'!B83+[13]WEPCO!B83+[13]WPSC!B83+[13]Alliant!B83+[13]NSP!B83+[13]MWNG!B83+'[13]SWL&amp;P'!B83+'[13]City Gas'!B83+[13]SCVNG!B83+[13]Florence!B83+'[13]MG&amp;E'!B83</f>
        <v>0</v>
      </c>
      <c r="C83" s="4">
        <f>'[13]WI Gas'!C83+[13]WEPCO!C83+[13]WPSC!C83+[13]Alliant!C83+[13]NSP!C83+[13]MWNG!C83+'[13]SWL&amp;P'!C83+'[13]City Gas'!C83+[13]SCVNG!C83+[13]Florence!C83+'[13]MG&amp;E'!C83</f>
        <v>0</v>
      </c>
      <c r="D83" s="107">
        <f>'[13]WI Gas'!D83:E83+[13]WEPCO!D83+[13]WPSC!D83+[13]Alliant!D83+[13]NSP!D83+[13]MWNG!D83+'[13]SWL&amp;P'!D83:E83+'[13]City Gas'!D83:E83+[13]SCVNG!D83+[13]Florence!D83+'[13]MG&amp;E'!D83:E83</f>
        <v>0</v>
      </c>
      <c r="E83" s="108"/>
      <c r="F83" s="107">
        <f>'[13]WI Gas'!F83:G83+[13]WEPCO!F83+[13]WPSC!F83+[13]Alliant!F83+[13]NSP!F83+[13]MWNG!F83+'[13]SWL&amp;P'!F83:G83+'[13]City Gas'!F83:G83+[13]SCVNG!F83+[13]Florence!F83+'[13]MG&amp;E'!F83:G83</f>
        <v>0</v>
      </c>
      <c r="G83" s="108"/>
      <c r="H83" s="107">
        <f>'[13]WI Gas'!H83:I83+[13]WEPCO!H83+[13]WPSC!H83+[13]Alliant!H83+[13]NSP!H83+[13]MWNG!H83+'[13]SWL&amp;P'!H83:I83+'[13]City Gas'!H83:I83+[13]SCVNG!H83+[13]Florence!H83+'[13]MG&amp;E'!H83:I83</f>
        <v>0</v>
      </c>
      <c r="I83" s="108"/>
      <c r="J83" s="107">
        <f>'[13]WI Gas'!J83:K83+[13]WEPCO!J83+[13]WPSC!J83+[13]Alliant!J83+[13]NSP!J83+[13]MWNG!J83+'[13]SWL&amp;P'!J83:K83+'[13]City Gas'!J83:K83+[13]SCVNG!J83+[13]Florence!J83+'[13]MG&amp;E'!J83:K83</f>
        <v>0</v>
      </c>
      <c r="K83" s="108"/>
      <c r="L83" s="6">
        <f t="shared" ref="L83:L90" si="4">SUM(B83:J83)</f>
        <v>0</v>
      </c>
    </row>
    <row r="84" spans="1:12" x14ac:dyDescent="0.25">
      <c r="A84" s="5" t="s">
        <v>7</v>
      </c>
      <c r="B84" s="4">
        <f>'[13]WI Gas'!B84+[13]WEPCO!B84+[13]WPSC!B84+[13]Alliant!B84+[13]NSP!B84+[13]MWNG!B84+'[13]SWL&amp;P'!B84+'[13]City Gas'!B84+[13]SCVNG!B84+[13]Florence!B84+'[13]MG&amp;E'!B84</f>
        <v>0</v>
      </c>
      <c r="C84" s="4">
        <f>'[13]WI Gas'!C84+[13]WEPCO!C84+[13]WPSC!C84+[13]Alliant!C84+[13]NSP!C84+[13]MWNG!C84+'[13]SWL&amp;P'!C84+'[13]City Gas'!C84+[13]SCVNG!C84+[13]Florence!C84+'[13]MG&amp;E'!C84</f>
        <v>1.9246212121212123</v>
      </c>
      <c r="D84" s="107">
        <f>'[13]WI Gas'!D84:E84+[13]WEPCO!D84+[13]WPSC!D84+[13]Alliant!D84+[13]NSP!D84+[13]MWNG!D84+'[13]SWL&amp;P'!D84:E84+'[13]City Gas'!D84:E84+[13]SCVNG!D84+[13]Florence!D84+'[13]MG&amp;E'!D84:E84</f>
        <v>244.1715909090909</v>
      </c>
      <c r="E84" s="108"/>
      <c r="F84" s="107">
        <f>'[13]WI Gas'!F84:G84+[13]WEPCO!F84+[13]WPSC!F84+[13]Alliant!F84+[13]NSP!F84+[13]MWNG!F84+'[13]SWL&amp;P'!F84:G84+'[13]City Gas'!F84:G84+[13]SCVNG!F84+[13]Florence!F84+'[13]MG&amp;E'!F84:G84</f>
        <v>0</v>
      </c>
      <c r="G84" s="108"/>
      <c r="H84" s="107">
        <f>'[13]WI Gas'!H84:I84+[13]WEPCO!H84+[13]WPSC!H84+[13]Alliant!H84+[13]NSP!H84+[13]MWNG!H84+'[13]SWL&amp;P'!H84:I84+'[13]City Gas'!H84:I84+[13]SCVNG!H84+[13]Florence!H84+'[13]MG&amp;E'!H84:I84</f>
        <v>0</v>
      </c>
      <c r="I84" s="108"/>
      <c r="J84" s="107">
        <f>'[13]WI Gas'!J84:K84+[13]WEPCO!J84+[13]WPSC!J84+[13]Alliant!J84+[13]NSP!J84+[13]MWNG!J84+'[13]SWL&amp;P'!J84:K84+'[13]City Gas'!J84:K84+[13]SCVNG!J84+[13]Florence!J84+'[13]MG&amp;E'!J84:K84</f>
        <v>0</v>
      </c>
      <c r="K84" s="108"/>
      <c r="L84" s="6">
        <f t="shared" si="4"/>
        <v>246.09621212121212</v>
      </c>
    </row>
    <row r="85" spans="1:12" x14ac:dyDescent="0.25">
      <c r="A85" s="5" t="s">
        <v>29</v>
      </c>
      <c r="B85" s="4">
        <f>'[13]WI Gas'!B85+[13]WEPCO!B85+[13]WPSC!B85+[13]Alliant!B85+[13]NSP!B85+[13]MWNG!B85+'[13]SWL&amp;P'!B85+'[13]City Gas'!B85+[13]SCVNG!B85+[13]Florence!B85+'[13]MG&amp;E'!B85</f>
        <v>0</v>
      </c>
      <c r="C85" s="4">
        <f>'[13]WI Gas'!C85+[13]WEPCO!C85+[13]WPSC!C85+[13]Alliant!C85+[13]NSP!C85+[13]MWNG!C85+'[13]SWL&amp;P'!C85+'[13]City Gas'!C85+[13]SCVNG!C85+[13]Florence!C85+'[13]MG&amp;E'!C85</f>
        <v>0</v>
      </c>
      <c r="D85" s="107">
        <f>'[13]WI Gas'!D85:E85+[13]WEPCO!D85+[13]WPSC!D85+[13]Alliant!D85+[13]NSP!D85+[13]MWNG!D85+'[13]SWL&amp;P'!D85:E85+'[13]City Gas'!D85:E85+[13]SCVNG!D85+[13]Florence!D85+'[13]MG&amp;E'!D85:E85</f>
        <v>0</v>
      </c>
      <c r="E85" s="108"/>
      <c r="F85" s="107">
        <f>'[13]WI Gas'!F85:G85+[13]WEPCO!F85+[13]WPSC!F85+[13]Alliant!F85+[13]NSP!F85+[13]MWNG!F85+'[13]SWL&amp;P'!F85:G85+'[13]City Gas'!F85:G85+[13]SCVNG!F85+[13]Florence!F85+'[13]MG&amp;E'!F85:G85</f>
        <v>0</v>
      </c>
      <c r="G85" s="108"/>
      <c r="H85" s="107">
        <f>'[13]WI Gas'!H85:I85+[13]WEPCO!H85+[13]WPSC!H85+[13]Alliant!H85+[13]NSP!H85+[13]MWNG!H85+'[13]SWL&amp;P'!H85:I85+'[13]City Gas'!H85:I85+[13]SCVNG!H85+[13]Florence!H85+'[13]MG&amp;E'!H85:I85</f>
        <v>0</v>
      </c>
      <c r="I85" s="108"/>
      <c r="J85" s="107">
        <f>'[13]WI Gas'!J85:K85+[13]WEPCO!J85+[13]WPSC!J85+[13]Alliant!J85+[13]NSP!J85+[13]MWNG!J85+'[13]SWL&amp;P'!J85:K85+'[13]City Gas'!J85:K85+[13]SCVNG!J85+[13]Florence!J85+'[13]MG&amp;E'!J85:K85</f>
        <v>0</v>
      </c>
      <c r="K85" s="108"/>
      <c r="L85" s="6">
        <f t="shared" si="4"/>
        <v>0</v>
      </c>
    </row>
    <row r="86" spans="1:12" x14ac:dyDescent="0.25">
      <c r="A86" s="5" t="s">
        <v>30</v>
      </c>
      <c r="B86" s="4">
        <f>'[13]WI Gas'!B86+[13]WEPCO!B86+[13]WPSC!B86+[13]Alliant!B86+[13]NSP!B86+[13]MWNG!B86+'[13]SWL&amp;P'!B86+'[13]City Gas'!B86+[13]SCVNG!B86+[13]Florence!B86+'[13]MG&amp;E'!B86</f>
        <v>0</v>
      </c>
      <c r="C86" s="4">
        <f>'[13]WI Gas'!C86+[13]WEPCO!C86+[13]WPSC!C86+[13]Alliant!C86+[13]NSP!C86+[13]MWNG!C86+'[13]SWL&amp;P'!C86+'[13]City Gas'!C86+[13]SCVNG!C86+[13]Florence!C86+'[13]MG&amp;E'!C86</f>
        <v>1.4659090909090908</v>
      </c>
      <c r="D86" s="107">
        <f>'[13]WI Gas'!D86:E86+[13]WEPCO!D86+[13]WPSC!D86+[13]Alliant!D86+[13]NSP!D86+[13]MWNG!D86+'[13]SWL&amp;P'!D86:E86+'[13]City Gas'!D86:E86+[13]SCVNG!D86+[13]Florence!D86+'[13]MG&amp;E'!D86:E86</f>
        <v>259.8568181818182</v>
      </c>
      <c r="E86" s="108"/>
      <c r="F86" s="107">
        <f>'[13]WI Gas'!F86:G86+[13]WEPCO!F86+[13]WPSC!F86+[13]Alliant!F86+[13]NSP!F86+[13]MWNG!F86+'[13]SWL&amp;P'!F86:G86+'[13]City Gas'!F86:G86+[13]SCVNG!F86+[13]Florence!F86+'[13]MG&amp;E'!F86:G86</f>
        <v>0</v>
      </c>
      <c r="G86" s="108"/>
      <c r="H86" s="107">
        <f>'[13]WI Gas'!H86:I86+[13]WEPCO!H86+[13]WPSC!H86+[13]Alliant!H86+[13]NSP!H86+[13]MWNG!H86+'[13]SWL&amp;P'!H86:I86+'[13]City Gas'!H86:I86+[13]SCVNG!H86+[13]Florence!H86+'[13]MG&amp;E'!H86:I86</f>
        <v>0</v>
      </c>
      <c r="I86" s="108"/>
      <c r="J86" s="107">
        <f>'[13]WI Gas'!J86:K86+[13]WEPCO!J86+[13]WPSC!J86+[13]Alliant!J86+[13]NSP!J86+[13]MWNG!J86+'[13]SWL&amp;P'!J86:K86+'[13]City Gas'!J86:K86+[13]SCVNG!J86+[13]Florence!J86+'[13]MG&amp;E'!J86:K86</f>
        <v>0</v>
      </c>
      <c r="K86" s="108"/>
      <c r="L86" s="6">
        <f t="shared" si="4"/>
        <v>261.32272727272726</v>
      </c>
    </row>
    <row r="87" spans="1:12" x14ac:dyDescent="0.25">
      <c r="A87" s="5" t="s">
        <v>31</v>
      </c>
      <c r="B87" s="4">
        <f>'[13]WI Gas'!B87+[13]WEPCO!B87+[13]WPSC!B87+[13]Alliant!B87+[13]NSP!B87+[13]MWNG!B87+'[13]SWL&amp;P'!B87+'[13]City Gas'!B87+[13]SCVNG!B87+[13]Florence!B87+'[13]MG&amp;E'!B87</f>
        <v>58.151136363636361</v>
      </c>
      <c r="C87" s="4">
        <f>'[13]WI Gas'!C87+[13]WEPCO!C87+[13]WPSC!C87+[13]Alliant!C87+[13]NSP!C87+[13]MWNG!C87+'[13]SWL&amp;P'!C87+'[13]City Gas'!C87+[13]SCVNG!C87+[13]Florence!C87+'[13]MG&amp;E'!C87</f>
        <v>23078.000530303027</v>
      </c>
      <c r="D87" s="107">
        <f>'[13]WI Gas'!D87:E87+[13]WEPCO!D87+[13]WPSC!D87+[13]Alliant!D87+[13]NSP!D87+[13]MWNG!D87+'[13]SWL&amp;P'!D87:E87+'[13]City Gas'!D87:E87+[13]SCVNG!D87+[13]Florence!D87+'[13]MG&amp;E'!D87:E87</f>
        <v>483.4026704545455</v>
      </c>
      <c r="E87" s="108"/>
      <c r="F87" s="107">
        <f>'[13]WI Gas'!F87:G87+[13]WEPCO!F87+[13]WPSC!F87+[13]Alliant!F87+[13]NSP!F87+[13]MWNG!F87+'[13]SWL&amp;P'!F87:G87+'[13]City Gas'!F87:G87+[13]SCVNG!F87+[13]Florence!F87+'[13]MG&amp;E'!F87:G87</f>
        <v>18.56958333333333</v>
      </c>
      <c r="G87" s="108"/>
      <c r="H87" s="107">
        <f>'[13]WI Gas'!H87:I87+[13]WEPCO!H87+[13]WPSC!H87+[13]Alliant!H87+[13]NSP!H87+[13]MWNG!H87+'[13]SWL&amp;P'!H87:I87+'[13]City Gas'!H87:I87+[13]SCVNG!H87+[13]Florence!H87+'[13]MG&amp;E'!H87:I87</f>
        <v>1.2833333333333332</v>
      </c>
      <c r="I87" s="108"/>
      <c r="J87" s="107">
        <f>'[13]WI Gas'!J87:K87+[13]WEPCO!J87+[13]WPSC!J87+[13]Alliant!J87+[13]NSP!J87+[13]MWNG!J87+'[13]SWL&amp;P'!J87:K87+'[13]City Gas'!J87:K87+[13]SCVNG!J87+[13]Florence!J87+'[13]MG&amp;E'!J87:K87</f>
        <v>1.7803030303030303E-2</v>
      </c>
      <c r="K87" s="108"/>
      <c r="L87" s="6">
        <f t="shared" si="4"/>
        <v>23639.425056818178</v>
      </c>
    </row>
    <row r="88" spans="1:12" x14ac:dyDescent="0.25">
      <c r="A88" s="5" t="s">
        <v>32</v>
      </c>
      <c r="B88" s="4">
        <f>'[13]WI Gas'!B88+[13]WEPCO!B88+[13]WPSC!B88+[13]Alliant!B88+[13]NSP!B88+[13]MWNG!B88+'[13]SWL&amp;P'!B88+'[13]City Gas'!B88+[13]SCVNG!B88+[13]Florence!B88+'[13]MG&amp;E'!B88</f>
        <v>0</v>
      </c>
      <c r="C88" s="4">
        <f>'[13]WI Gas'!C88+[13]WEPCO!C88+[13]WPSC!C88+[13]Alliant!C88+[13]NSP!C88+[13]MWNG!C88+'[13]SWL&amp;P'!C88+'[13]City Gas'!C88+[13]SCVNG!C88+[13]Florence!C88+'[13]MG&amp;E'!C88</f>
        <v>0</v>
      </c>
      <c r="D88" s="107">
        <f>'[13]WI Gas'!D88:E88+[13]WEPCO!D88+[13]WPSC!D88+[13]Alliant!D88+[13]NSP!D88+[13]MWNG!D88+'[13]SWL&amp;P'!D88:E88+'[13]City Gas'!D88:E88+[13]SCVNG!D88+[13]Florence!D88+'[13]MG&amp;E'!D88:E88</f>
        <v>0</v>
      </c>
      <c r="E88" s="108"/>
      <c r="F88" s="107">
        <f>'[13]WI Gas'!F88:G88+[13]WEPCO!F88+[13]WPSC!F88+[13]Alliant!F88+[13]NSP!F88+[13]MWNG!F88+'[13]SWL&amp;P'!F88:G88+'[13]City Gas'!F88:G88+[13]SCVNG!F88+[13]Florence!F88+'[13]MG&amp;E'!F88:G88</f>
        <v>0</v>
      </c>
      <c r="G88" s="108"/>
      <c r="H88" s="107">
        <f>'[13]WI Gas'!H88:I88+[13]WEPCO!H88+[13]WPSC!H88+[13]Alliant!H88+[13]NSP!H88+[13]MWNG!H88+'[13]SWL&amp;P'!H88:I88+'[13]City Gas'!H88:I88+[13]SCVNG!H88+[13]Florence!H88+'[13]MG&amp;E'!H88:I88</f>
        <v>0</v>
      </c>
      <c r="I88" s="108"/>
      <c r="J88" s="107">
        <f>'[13]WI Gas'!J88:K88+[13]WEPCO!J88+[13]WPSC!J88+[13]Alliant!J88+[13]NSP!J88+[13]MWNG!J88+'[13]SWL&amp;P'!J88:K88+'[13]City Gas'!J88:K88+[13]SCVNG!J88+[13]Florence!J88+'[13]MG&amp;E'!J88:K88</f>
        <v>0</v>
      </c>
      <c r="K88" s="108"/>
      <c r="L88" s="6">
        <f t="shared" si="4"/>
        <v>0</v>
      </c>
    </row>
    <row r="89" spans="1:12" x14ac:dyDescent="0.25">
      <c r="A89" s="5" t="s">
        <v>10</v>
      </c>
      <c r="B89" s="4">
        <f>'[13]WI Gas'!B89+[13]WEPCO!B89+[13]WPSC!B89+[13]Alliant!B89+[13]NSP!B89+[13]MWNG!B89+'[13]SWL&amp;P'!B89+'[13]City Gas'!B89+[13]SCVNG!B89+[13]Florence!B89+'[13]MG&amp;E'!B89</f>
        <v>0</v>
      </c>
      <c r="C89" s="4">
        <f>'[13]WI Gas'!C89+[13]WEPCO!C89+[13]WPSC!C89+[13]Alliant!C89+[13]NSP!C89+[13]MWNG!C89+'[13]SWL&amp;P'!C89+'[13]City Gas'!C89+[13]SCVNG!C89+[13]Florence!C89+'[13]MG&amp;E'!C89</f>
        <v>0</v>
      </c>
      <c r="D89" s="107">
        <f>'[13]WI Gas'!D89:E89+[13]WEPCO!D89+[13]WPSC!D89+[13]Alliant!D89+[13]NSP!D89+[13]MWNG!D89+'[13]SWL&amp;P'!D89:E89+'[13]City Gas'!D89:E89+[13]SCVNG!D89+[13]Florence!D89+'[13]MG&amp;E'!D89:E89</f>
        <v>0</v>
      </c>
      <c r="E89" s="108"/>
      <c r="F89" s="107">
        <f>'[13]WI Gas'!F89:G89+[13]WEPCO!F89+[13]WPSC!F89+[13]Alliant!F89+[13]NSP!F89+[13]MWNG!F89+'[13]SWL&amp;P'!F89:G89+'[13]City Gas'!F89:G89+[13]SCVNG!F89+[13]Florence!F89+'[13]MG&amp;E'!F89:G89</f>
        <v>0</v>
      </c>
      <c r="G89" s="108"/>
      <c r="H89" s="107">
        <f>'[13]WI Gas'!H89:I89+[13]WEPCO!H89+[13]WPSC!H89+[13]Alliant!H89+[13]NSP!H89+[13]MWNG!H89+'[13]SWL&amp;P'!H89:I89+'[13]City Gas'!H89:I89+[13]SCVNG!H89+[13]Florence!H89+'[13]MG&amp;E'!H89:I89</f>
        <v>0</v>
      </c>
      <c r="I89" s="108"/>
      <c r="J89" s="107">
        <f>'[13]WI Gas'!J89:K89+[13]WEPCO!J89+[13]WPSC!J89+[13]Alliant!J89+[13]NSP!J89+[13]MWNG!J89+'[13]SWL&amp;P'!J89:K89+'[13]City Gas'!J89:K89+[13]SCVNG!J89+[13]Florence!J89+'[13]MG&amp;E'!J89:K89</f>
        <v>0</v>
      </c>
      <c r="K89" s="108"/>
      <c r="L89" s="6">
        <f t="shared" si="4"/>
        <v>0</v>
      </c>
    </row>
    <row r="90" spans="1:12" x14ac:dyDescent="0.25">
      <c r="A90" s="5" t="s">
        <v>10</v>
      </c>
      <c r="B90" s="4">
        <f>'[13]WI Gas'!B90+[13]WEPCO!B90+[13]WPSC!B90+[13]Alliant!B90+[13]NSP!B90+[13]MWNG!B90+'[13]SWL&amp;P'!B90+'[13]City Gas'!B90+[13]SCVNG!B90+[13]Florence!B90+'[13]MG&amp;E'!B90</f>
        <v>7.0064393939393943</v>
      </c>
      <c r="C90" s="4">
        <f>'[13]WI Gas'!C90+[13]WEPCO!C90+[13]WPSC!C90+[13]Alliant!C90+[13]NSP!C90+[13]MWNG!C90+'[13]SWL&amp;P'!C90+'[13]City Gas'!C90+[13]SCVNG!C90+[13]Florence!C90+'[13]MG&amp;E'!C90</f>
        <v>24.793560606060606</v>
      </c>
      <c r="D90" s="107">
        <f>'[13]WI Gas'!D90:E90+[13]WEPCO!D90+[13]WPSC!D90+[13]Alliant!D90+[13]NSP!D90+[13]MWNG!D90+'[13]SWL&amp;P'!D90:E90+'[13]City Gas'!D90:E90+[13]SCVNG!D90+[13]Florence!D90+'[13]MG&amp;E'!D90:E90</f>
        <v>1.0238636363636364</v>
      </c>
      <c r="E90" s="108"/>
      <c r="F90" s="107">
        <f>'[13]WI Gas'!F90:G90+[13]WEPCO!F90+[13]WPSC!F90+[13]Alliant!F90+[13]NSP!F90+[13]MWNG!F90+'[13]SWL&amp;P'!F90:G90+'[13]City Gas'!F90:G90+[13]SCVNG!F90+[13]Florence!F90+'[13]MG&amp;E'!F90:G90</f>
        <v>0</v>
      </c>
      <c r="G90" s="108"/>
      <c r="H90" s="107">
        <f>'[13]WI Gas'!H90:I90+[13]WEPCO!H90+[13]WPSC!H90+[13]Alliant!H90+[13]NSP!H90+[13]MWNG!H90+'[13]SWL&amp;P'!H90:I90+'[13]City Gas'!H90:I90+[13]SCVNG!H90+[13]Florence!H90+'[13]MG&amp;E'!H90:I90</f>
        <v>0</v>
      </c>
      <c r="I90" s="108"/>
      <c r="J90" s="107">
        <f>'[13]WI Gas'!J90:K90+[13]WEPCO!J90+[13]WPSC!J90+[13]Alliant!J90+[13]NSP!J90+[13]MWNG!J90+'[13]SWL&amp;P'!J90:K90+'[13]City Gas'!J90:K90+[13]SCVNG!J90+[13]Florence!J90+'[13]MG&amp;E'!J90:K90</f>
        <v>0</v>
      </c>
      <c r="K90" s="108"/>
      <c r="L90" s="6">
        <f t="shared" si="4"/>
        <v>32.82386363636364</v>
      </c>
    </row>
    <row r="91" spans="1:12" x14ac:dyDescent="0.25">
      <c r="A91" s="11" t="s">
        <v>11</v>
      </c>
      <c r="B91" s="6">
        <f>SUM(B82:B90)</f>
        <v>65.217803030303031</v>
      </c>
      <c r="C91" s="6">
        <f t="shared" ref="C91:J91" si="5">SUM(C82:C90)</f>
        <v>27485.566912878785</v>
      </c>
      <c r="D91" s="109">
        <f t="shared" si="5"/>
        <v>1555.0017424242421</v>
      </c>
      <c r="E91" s="109">
        <f t="shared" si="5"/>
        <v>0</v>
      </c>
      <c r="F91" s="109">
        <f t="shared" si="5"/>
        <v>42.901003787878778</v>
      </c>
      <c r="G91" s="109">
        <f t="shared" si="5"/>
        <v>0</v>
      </c>
      <c r="H91" s="109">
        <f t="shared" si="5"/>
        <v>5.4112499999999999</v>
      </c>
      <c r="I91" s="109">
        <f t="shared" si="5"/>
        <v>0</v>
      </c>
      <c r="J91" s="110">
        <f t="shared" si="5"/>
        <v>0.17348484848484846</v>
      </c>
      <c r="K91" s="111"/>
      <c r="L91" s="6">
        <f t="shared" ref="L91" si="6">SUM(L82:L90)</f>
        <v>29154.272196969694</v>
      </c>
    </row>
    <row r="93" spans="1:12" x14ac:dyDescent="0.25">
      <c r="A93" s="84" t="s">
        <v>79</v>
      </c>
      <c r="B93" s="85"/>
      <c r="C93" s="85"/>
      <c r="D93" s="85"/>
      <c r="E93" s="85"/>
      <c r="F93" s="85"/>
      <c r="G93" s="85"/>
      <c r="H93" s="85"/>
      <c r="I93" s="85"/>
      <c r="J93" s="85"/>
      <c r="K93" s="85"/>
      <c r="L93" s="86"/>
    </row>
    <row r="94" spans="1:12" x14ac:dyDescent="0.25">
      <c r="A94" s="3"/>
      <c r="B94" s="15" t="s">
        <v>22</v>
      </c>
      <c r="C94" s="15" t="s">
        <v>39</v>
      </c>
      <c r="D94" s="15" t="s">
        <v>40</v>
      </c>
      <c r="E94" s="15" t="s">
        <v>41</v>
      </c>
      <c r="F94" s="15" t="s">
        <v>42</v>
      </c>
      <c r="G94" s="15" t="s">
        <v>43</v>
      </c>
      <c r="H94" s="15" t="s">
        <v>44</v>
      </c>
      <c r="I94" s="15" t="s">
        <v>45</v>
      </c>
      <c r="J94" s="15" t="s">
        <v>46</v>
      </c>
      <c r="K94" s="15" t="s">
        <v>47</v>
      </c>
      <c r="L94" s="16" t="s">
        <v>11</v>
      </c>
    </row>
    <row r="95" spans="1:12" x14ac:dyDescent="0.25">
      <c r="A95" s="5" t="s">
        <v>74</v>
      </c>
      <c r="B95" s="4">
        <f>'[13]WI Gas'!B95+[13]WEPCO!B95+[13]WPSC!B95+[13]Alliant!B95+[13]NSP!B95+[13]MWNG!B95+'[13]SWL&amp;P'!B95+'[13]City Gas'!B95+[13]SCVNG!B95+[13]Florence!B95+'[13]MG&amp;E'!B95</f>
        <v>115.13484848484849</v>
      </c>
      <c r="C95" s="4">
        <f>'[13]WI Gas'!C95+[13]WEPCO!C95+[13]WPSC!C95+[13]Alliant!C95+[13]NSP!C95+[13]MWNG!C95+'[13]SWL&amp;P'!C95+'[13]City Gas'!C95+[13]SCVNG!C95+[13]Florence!C95+'[13]MG&amp;E'!C95</f>
        <v>47.981723484848487</v>
      </c>
      <c r="D95" s="4">
        <f>'[13]WI Gas'!D95+[13]WEPCO!D95+[13]WPSC!D95+[13]Alliant!D95+[13]NSP!D95+[13]MWNG!D95+'[13]SWL&amp;P'!D95+'[13]City Gas'!D95+[13]SCVNG!D95+[13]Florence!D95+'[13]MG&amp;E'!D95</f>
        <v>36.860037878787878</v>
      </c>
      <c r="E95" s="4">
        <f>'[13]WI Gas'!E95+[13]WEPCO!E95+[13]WPSC!E95+[13]Alliant!E95+[13]NSP!E95+[13]MWNG!E95+'[13]SWL&amp;P'!E95+'[13]City Gas'!E95+[13]SCVNG!E95+[13]Florence!E95+'[13]MG&amp;E'!E95</f>
        <v>919.24062500000002</v>
      </c>
      <c r="F95" s="4">
        <f>'[13]WI Gas'!F95+[13]WEPCO!F95+[13]WPSC!F95+[13]Alliant!F95+[13]NSP!F95+[13]MWNG!F95+'[13]SWL&amp;P'!F95+'[13]City Gas'!F95+[13]SCVNG!F95+[13]Florence!F95+'[13]MG&amp;E'!F95</f>
        <v>3844.3795643939397</v>
      </c>
      <c r="G95" s="4">
        <f>'[13]WI Gas'!G95+[13]WEPCO!G95+[13]WPSC!G95+[13]Alliant!G95+[13]NSP!G95+[13]MWNG!G95+'[13]SWL&amp;P'!G95+'[13]City Gas'!G95+[13]SCVNG!G95+[13]Florence!G95+'[13]MG&amp;E'!G95</f>
        <v>5482.2995454545444</v>
      </c>
      <c r="H95" s="4">
        <f>'[13]WI Gas'!H95+[13]WEPCO!H95+[13]WPSC!H95+[13]Alliant!H95+[13]NSP!H95+[13]MWNG!H95+'[13]SWL&amp;P'!H95+'[13]City Gas'!H95+[13]SCVNG!H95+[13]Florence!H95+'[13]MG&amp;E'!H95</f>
        <v>4806.1150946969692</v>
      </c>
      <c r="I95" s="4">
        <f>'[13]WI Gas'!I95+[13]WEPCO!I95+[13]WPSC!I95+[13]Alliant!I95+[13]NSP!I95+[13]MWNG!I95+'[13]SWL&amp;P'!I95+'[13]City Gas'!I95+[13]SCVNG!I95+[13]Florence!I95+'[13]MG&amp;E'!I95</f>
        <v>6690.3458143939388</v>
      </c>
      <c r="J95" s="4">
        <f>'[13]WI Gas'!J95+[13]WEPCO!J95+[13]WPSC!J95+[13]Alliant!J95+[13]NSP!J95+[13]MWNG!J95+'[13]SWL&amp;P'!J95+'[13]City Gas'!J95+[13]SCVNG!J95+[13]Florence!J95+'[13]MG&amp;E'!J95</f>
        <v>5113.0691666666653</v>
      </c>
      <c r="K95" s="4">
        <f>'[13]WI Gas'!K95+[13]WEPCO!K95+[13]WPSC!K95+[13]Alliant!K95+[13]NSP!K95+[13]MWNG!K95+'[13]SWL&amp;P'!K95+'[13]City Gas'!K95+[13]SCVNG!K95+[13]Florence!K95+'[13]MG&amp;E'!K95</f>
        <v>2098.8457765151516</v>
      </c>
      <c r="L95" s="6">
        <f>SUM(B95:K95)</f>
        <v>29154.27219696969</v>
      </c>
    </row>
    <row r="96" spans="1:12" x14ac:dyDescent="0.25">
      <c r="A96" s="7"/>
      <c r="B96" s="8"/>
      <c r="C96" s="8"/>
      <c r="D96" s="8"/>
      <c r="E96" s="8"/>
      <c r="F96" s="8"/>
      <c r="G96" s="8"/>
      <c r="H96" s="8"/>
      <c r="I96" s="8"/>
      <c r="J96" s="8"/>
      <c r="K96" s="8"/>
      <c r="L96" s="9"/>
    </row>
    <row r="97" spans="1:12" x14ac:dyDescent="0.25">
      <c r="A97" s="79" t="s">
        <v>80</v>
      </c>
      <c r="B97" s="79"/>
      <c r="C97" s="79"/>
      <c r="D97" s="79"/>
      <c r="E97" s="79"/>
      <c r="F97" s="79"/>
      <c r="G97" s="79"/>
      <c r="H97" s="79"/>
      <c r="I97" s="79"/>
      <c r="J97" s="79"/>
      <c r="K97" s="79"/>
      <c r="L97" s="79"/>
    </row>
    <row r="98" spans="1:12" x14ac:dyDescent="0.25">
      <c r="A98" s="84" t="s">
        <v>81</v>
      </c>
      <c r="B98" s="85"/>
      <c r="C98" s="85"/>
      <c r="D98" s="85"/>
      <c r="E98" s="85"/>
      <c r="F98" s="85"/>
      <c r="G98" s="85"/>
      <c r="H98" s="85"/>
      <c r="I98" s="85"/>
      <c r="J98" s="85"/>
      <c r="K98" s="85"/>
      <c r="L98" s="86"/>
    </row>
    <row r="99" spans="1:12" ht="15.6" customHeight="1" x14ac:dyDescent="0.25">
      <c r="A99" s="3"/>
      <c r="B99" s="125" t="s">
        <v>5</v>
      </c>
      <c r="C99" s="125"/>
      <c r="D99" s="125"/>
      <c r="E99" s="125"/>
      <c r="F99" s="125" t="s">
        <v>6</v>
      </c>
      <c r="G99" s="125" t="s">
        <v>7</v>
      </c>
      <c r="H99" s="125" t="s">
        <v>8</v>
      </c>
      <c r="I99" s="126" t="s">
        <v>9</v>
      </c>
      <c r="J99" s="127" t="s">
        <v>10</v>
      </c>
      <c r="K99" s="128"/>
      <c r="L99" s="120" t="s">
        <v>11</v>
      </c>
    </row>
    <row r="100" spans="1:12" ht="15.6" customHeight="1" x14ac:dyDescent="0.25">
      <c r="A100" s="3"/>
      <c r="B100" s="121" t="s">
        <v>12</v>
      </c>
      <c r="C100" s="121"/>
      <c r="D100" s="121" t="s">
        <v>13</v>
      </c>
      <c r="E100" s="121"/>
      <c r="F100" s="121"/>
      <c r="G100" s="121"/>
      <c r="H100" s="121"/>
      <c r="I100" s="106"/>
      <c r="J100" s="127"/>
      <c r="K100" s="128"/>
      <c r="L100" s="109"/>
    </row>
    <row r="101" spans="1:12" x14ac:dyDescent="0.25">
      <c r="A101" s="3"/>
      <c r="B101" s="4" t="s">
        <v>14</v>
      </c>
      <c r="C101" s="4" t="s">
        <v>15</v>
      </c>
      <c r="D101" s="4" t="s">
        <v>16</v>
      </c>
      <c r="E101" s="4" t="s">
        <v>17</v>
      </c>
      <c r="F101" s="121"/>
      <c r="G101" s="121"/>
      <c r="H101" s="121"/>
      <c r="I101" s="106"/>
      <c r="J101" s="129"/>
      <c r="K101" s="130"/>
      <c r="L101" s="109"/>
    </row>
    <row r="102" spans="1:12" x14ac:dyDescent="0.25">
      <c r="A102" s="5" t="s">
        <v>82</v>
      </c>
      <c r="B102" s="4">
        <f>B12+B78</f>
        <v>0</v>
      </c>
      <c r="C102" s="4">
        <f t="shared" ref="C102:I102" si="7">C12+C78</f>
        <v>0</v>
      </c>
      <c r="D102" s="4">
        <f t="shared" si="7"/>
        <v>0</v>
      </c>
      <c r="E102" s="4">
        <f t="shared" si="7"/>
        <v>17729.828337121209</v>
      </c>
      <c r="F102" s="4">
        <f>F12+F78</f>
        <v>0</v>
      </c>
      <c r="G102" s="4">
        <f t="shared" si="7"/>
        <v>247.09621212121212</v>
      </c>
      <c r="H102" s="4">
        <f t="shared" si="7"/>
        <v>0</v>
      </c>
      <c r="I102" s="4">
        <f t="shared" si="7"/>
        <v>49141.443784090909</v>
      </c>
      <c r="J102" s="107">
        <f>J78+J12</f>
        <v>78.938863636363635</v>
      </c>
      <c r="K102" s="108"/>
      <c r="L102" s="6">
        <f>SUM(B102:J102)</f>
        <v>67197.30719696969</v>
      </c>
    </row>
    <row r="103" spans="1:12" x14ac:dyDescent="0.25">
      <c r="A103" s="18"/>
      <c r="B103" s="19"/>
      <c r="C103" s="19"/>
      <c r="D103" s="19"/>
      <c r="E103" s="19"/>
      <c r="F103" s="19"/>
      <c r="G103" s="19"/>
      <c r="H103" s="19"/>
      <c r="I103" s="19"/>
      <c r="J103" s="19"/>
      <c r="K103" s="19"/>
      <c r="L103" s="20"/>
    </row>
    <row r="104" spans="1:12" x14ac:dyDescent="0.25">
      <c r="A104" s="97" t="s">
        <v>83</v>
      </c>
      <c r="B104" s="97"/>
      <c r="C104" s="97"/>
      <c r="D104" s="97"/>
      <c r="E104" s="97"/>
      <c r="F104" s="97"/>
      <c r="G104" s="97"/>
      <c r="H104" s="97"/>
      <c r="I104" s="97"/>
      <c r="J104" s="97"/>
      <c r="K104" s="97"/>
      <c r="L104" s="97"/>
    </row>
    <row r="105" spans="1:12" x14ac:dyDescent="0.25">
      <c r="A105" s="10" t="s">
        <v>21</v>
      </c>
      <c r="B105" s="4" t="s">
        <v>22</v>
      </c>
      <c r="C105" s="4" t="s">
        <v>23</v>
      </c>
      <c r="D105" s="106" t="s">
        <v>24</v>
      </c>
      <c r="E105" s="106"/>
      <c r="F105" s="106" t="s">
        <v>25</v>
      </c>
      <c r="G105" s="106"/>
      <c r="H105" s="106" t="s">
        <v>26</v>
      </c>
      <c r="I105" s="106"/>
      <c r="J105" s="107" t="s">
        <v>27</v>
      </c>
      <c r="K105" s="108"/>
      <c r="L105" s="6" t="s">
        <v>11</v>
      </c>
    </row>
    <row r="106" spans="1:12" x14ac:dyDescent="0.25">
      <c r="A106" s="5" t="s">
        <v>5</v>
      </c>
      <c r="B106" s="4">
        <f t="shared" ref="B106:B114" si="8">B17+B82</f>
        <v>6.0242272727272734</v>
      </c>
      <c r="C106" s="4">
        <f t="shared" ref="C106:C114" si="9">C17+D82+C82</f>
        <v>10353.929090909091</v>
      </c>
      <c r="D106" s="107">
        <f t="shared" ref="D106:D114" si="10">D17+F82</f>
        <v>3991.0964204545453</v>
      </c>
      <c r="E106" s="356"/>
      <c r="F106" s="107">
        <f t="shared" ref="F106:F114" si="11">F17+H82</f>
        <v>2690.4879166666669</v>
      </c>
      <c r="G106" s="356"/>
      <c r="H106" s="107">
        <f t="shared" ref="H106:H114" si="12">H17+J82</f>
        <v>501.58768181818181</v>
      </c>
      <c r="I106" s="356"/>
      <c r="J106" s="107">
        <f>J17</f>
        <v>186.70300000000003</v>
      </c>
      <c r="K106" s="356"/>
      <c r="L106" s="6">
        <f>SUM(B106:K106)</f>
        <v>17729.828337121213</v>
      </c>
    </row>
    <row r="107" spans="1:12" x14ac:dyDescent="0.25">
      <c r="A107" s="5" t="s">
        <v>28</v>
      </c>
      <c r="B107" s="4">
        <f t="shared" si="8"/>
        <v>0</v>
      </c>
      <c r="C107" s="4">
        <f t="shared" si="9"/>
        <v>0</v>
      </c>
      <c r="D107" s="107">
        <f t="shared" si="10"/>
        <v>0</v>
      </c>
      <c r="E107" s="356"/>
      <c r="F107" s="107">
        <f t="shared" si="11"/>
        <v>0</v>
      </c>
      <c r="G107" s="356"/>
      <c r="H107" s="107">
        <f t="shared" si="12"/>
        <v>0</v>
      </c>
      <c r="I107" s="356"/>
      <c r="J107" s="107">
        <f t="shared" ref="J107:J114" si="13">J18</f>
        <v>0</v>
      </c>
      <c r="K107" s="356"/>
      <c r="L107" s="6">
        <f t="shared" ref="L107:L114" si="14">SUM(B107:K107)</f>
        <v>0</v>
      </c>
    </row>
    <row r="108" spans="1:12" x14ac:dyDescent="0.25">
      <c r="A108" s="5" t="s">
        <v>7</v>
      </c>
      <c r="B108" s="4">
        <f t="shared" si="8"/>
        <v>0</v>
      </c>
      <c r="C108" s="4">
        <f t="shared" si="9"/>
        <v>247.09621212121212</v>
      </c>
      <c r="D108" s="107">
        <f t="shared" si="10"/>
        <v>0</v>
      </c>
      <c r="E108" s="356"/>
      <c r="F108" s="107">
        <f t="shared" si="11"/>
        <v>0</v>
      </c>
      <c r="G108" s="356"/>
      <c r="H108" s="107">
        <f t="shared" si="12"/>
        <v>0</v>
      </c>
      <c r="I108" s="356"/>
      <c r="J108" s="107">
        <f t="shared" si="13"/>
        <v>0</v>
      </c>
      <c r="K108" s="356"/>
      <c r="L108" s="6">
        <f t="shared" si="14"/>
        <v>247.09621212121212</v>
      </c>
    </row>
    <row r="109" spans="1:12" x14ac:dyDescent="0.25">
      <c r="A109" s="5" t="s">
        <v>29</v>
      </c>
      <c r="B109" s="4">
        <f t="shared" si="8"/>
        <v>0</v>
      </c>
      <c r="C109" s="4">
        <f t="shared" si="9"/>
        <v>0</v>
      </c>
      <c r="D109" s="107">
        <f t="shared" si="10"/>
        <v>0</v>
      </c>
      <c r="E109" s="356"/>
      <c r="F109" s="107">
        <f t="shared" si="11"/>
        <v>0</v>
      </c>
      <c r="G109" s="356"/>
      <c r="H109" s="107">
        <f t="shared" si="12"/>
        <v>0</v>
      </c>
      <c r="I109" s="356"/>
      <c r="J109" s="107">
        <f t="shared" si="13"/>
        <v>0</v>
      </c>
      <c r="K109" s="356"/>
      <c r="L109" s="6">
        <f t="shared" si="14"/>
        <v>0</v>
      </c>
    </row>
    <row r="110" spans="1:12" x14ac:dyDescent="0.25">
      <c r="A110" s="5" t="s">
        <v>30</v>
      </c>
      <c r="B110" s="4">
        <f t="shared" si="8"/>
        <v>0</v>
      </c>
      <c r="C110" s="4">
        <f t="shared" si="9"/>
        <v>286.32272727272726</v>
      </c>
      <c r="D110" s="107">
        <f t="shared" si="10"/>
        <v>0</v>
      </c>
      <c r="E110" s="356"/>
      <c r="F110" s="107">
        <f t="shared" si="11"/>
        <v>0</v>
      </c>
      <c r="G110" s="356"/>
      <c r="H110" s="107">
        <f t="shared" si="12"/>
        <v>0</v>
      </c>
      <c r="I110" s="356"/>
      <c r="J110" s="107">
        <f t="shared" si="13"/>
        <v>0</v>
      </c>
      <c r="K110" s="356"/>
      <c r="L110" s="6">
        <f t="shared" si="14"/>
        <v>286.32272727272726</v>
      </c>
    </row>
    <row r="111" spans="1:12" x14ac:dyDescent="0.25">
      <c r="A111" s="5" t="s">
        <v>31</v>
      </c>
      <c r="B111" s="4">
        <f t="shared" si="8"/>
        <v>60.708136363636363</v>
      </c>
      <c r="C111" s="4">
        <f t="shared" si="9"/>
        <v>41530.803200757575</v>
      </c>
      <c r="D111" s="107">
        <f t="shared" si="10"/>
        <v>6129.0575833333332</v>
      </c>
      <c r="E111" s="356"/>
      <c r="F111" s="107">
        <f t="shared" si="11"/>
        <v>1126.4673333333333</v>
      </c>
      <c r="G111" s="356"/>
      <c r="H111" s="107">
        <f t="shared" si="12"/>
        <v>8.0848030303030303</v>
      </c>
      <c r="I111" s="356"/>
      <c r="J111" s="107">
        <f t="shared" si="13"/>
        <v>0</v>
      </c>
      <c r="K111" s="356"/>
      <c r="L111" s="6">
        <f t="shared" si="14"/>
        <v>48855.121056818185</v>
      </c>
    </row>
    <row r="112" spans="1:12" x14ac:dyDescent="0.25">
      <c r="A112" s="5" t="s">
        <v>32</v>
      </c>
      <c r="B112" s="4">
        <f t="shared" si="8"/>
        <v>0</v>
      </c>
      <c r="C112" s="4">
        <f t="shared" si="9"/>
        <v>0</v>
      </c>
      <c r="D112" s="107">
        <f t="shared" si="10"/>
        <v>0</v>
      </c>
      <c r="E112" s="356"/>
      <c r="F112" s="107">
        <f t="shared" si="11"/>
        <v>0</v>
      </c>
      <c r="G112" s="356"/>
      <c r="H112" s="107">
        <f t="shared" si="12"/>
        <v>0</v>
      </c>
      <c r="I112" s="356"/>
      <c r="J112" s="107">
        <f t="shared" si="13"/>
        <v>0</v>
      </c>
      <c r="K112" s="356"/>
      <c r="L112" s="6">
        <f t="shared" si="14"/>
        <v>0</v>
      </c>
    </row>
    <row r="113" spans="1:12" x14ac:dyDescent="0.25">
      <c r="A113" s="5" t="s">
        <v>10</v>
      </c>
      <c r="B113" s="4">
        <f t="shared" si="8"/>
        <v>0</v>
      </c>
      <c r="C113" s="4">
        <f t="shared" si="9"/>
        <v>0</v>
      </c>
      <c r="D113" s="107">
        <f t="shared" si="10"/>
        <v>0</v>
      </c>
      <c r="E113" s="356"/>
      <c r="F113" s="107">
        <f t="shared" si="11"/>
        <v>0</v>
      </c>
      <c r="G113" s="356"/>
      <c r="H113" s="107">
        <f t="shared" si="12"/>
        <v>0</v>
      </c>
      <c r="I113" s="356"/>
      <c r="J113" s="107">
        <f t="shared" si="13"/>
        <v>0</v>
      </c>
      <c r="K113" s="356"/>
      <c r="L113" s="6">
        <f t="shared" si="14"/>
        <v>0</v>
      </c>
    </row>
    <row r="114" spans="1:12" x14ac:dyDescent="0.25">
      <c r="A114" s="5" t="s">
        <v>10</v>
      </c>
      <c r="B114" s="4">
        <f t="shared" si="8"/>
        <v>36.340439393939391</v>
      </c>
      <c r="C114" s="4">
        <f t="shared" si="9"/>
        <v>38.068424242424243</v>
      </c>
      <c r="D114" s="107">
        <f t="shared" si="10"/>
        <v>4.4209999999999994</v>
      </c>
      <c r="E114" s="356"/>
      <c r="F114" s="107">
        <f t="shared" si="11"/>
        <v>0.109</v>
      </c>
      <c r="G114" s="356"/>
      <c r="H114" s="107">
        <f t="shared" si="12"/>
        <v>0</v>
      </c>
      <c r="I114" s="356"/>
      <c r="J114" s="107">
        <f t="shared" si="13"/>
        <v>0</v>
      </c>
      <c r="K114" s="356"/>
      <c r="L114" s="6">
        <f t="shared" si="14"/>
        <v>78.938863636363621</v>
      </c>
    </row>
    <row r="115" spans="1:12" x14ac:dyDescent="0.25">
      <c r="A115" s="11" t="s">
        <v>11</v>
      </c>
      <c r="B115" s="6">
        <f>SUM(B106:B114)</f>
        <v>103.07280303030302</v>
      </c>
      <c r="C115" s="6">
        <f t="shared" ref="C115:J115" si="15">SUM(C106:C114)</f>
        <v>52456.21965530303</v>
      </c>
      <c r="D115" s="109">
        <f>SUM(D106:D114)</f>
        <v>10124.575003787879</v>
      </c>
      <c r="E115" s="109">
        <f t="shared" si="15"/>
        <v>0</v>
      </c>
      <c r="F115" s="109">
        <f t="shared" si="15"/>
        <v>3817.0642499999999</v>
      </c>
      <c r="G115" s="109">
        <f t="shared" si="15"/>
        <v>0</v>
      </c>
      <c r="H115" s="109">
        <f t="shared" si="15"/>
        <v>509.67248484848483</v>
      </c>
      <c r="I115" s="109">
        <f t="shared" si="15"/>
        <v>0</v>
      </c>
      <c r="J115" s="110">
        <f t="shared" si="15"/>
        <v>186.70300000000003</v>
      </c>
      <c r="K115" s="111"/>
      <c r="L115" s="6">
        <f t="shared" ref="L115" si="16">SUM(L106:L114)</f>
        <v>67197.30719696969</v>
      </c>
    </row>
    <row r="117" spans="1:12" x14ac:dyDescent="0.25">
      <c r="A117" s="84" t="s">
        <v>84</v>
      </c>
      <c r="B117" s="85"/>
      <c r="C117" s="85"/>
      <c r="D117" s="85"/>
      <c r="E117" s="85"/>
      <c r="F117" s="85"/>
      <c r="G117" s="85"/>
      <c r="H117" s="85"/>
      <c r="I117" s="85"/>
      <c r="J117" s="85"/>
      <c r="K117" s="85"/>
      <c r="L117" s="86"/>
    </row>
    <row r="118" spans="1:12" x14ac:dyDescent="0.25">
      <c r="A118" s="3"/>
      <c r="B118" s="15" t="s">
        <v>22</v>
      </c>
      <c r="C118" s="15" t="s">
        <v>39</v>
      </c>
      <c r="D118" s="15" t="s">
        <v>40</v>
      </c>
      <c r="E118" s="15" t="s">
        <v>41</v>
      </c>
      <c r="F118" s="15" t="s">
        <v>42</v>
      </c>
      <c r="G118" s="15" t="s">
        <v>43</v>
      </c>
      <c r="H118" s="15" t="s">
        <v>44</v>
      </c>
      <c r="I118" s="15" t="s">
        <v>45</v>
      </c>
      <c r="J118" s="15" t="s">
        <v>46</v>
      </c>
      <c r="K118" s="15" t="s">
        <v>47</v>
      </c>
      <c r="L118" s="16" t="s">
        <v>11</v>
      </c>
    </row>
    <row r="119" spans="1:12" x14ac:dyDescent="0.25">
      <c r="A119" s="5" t="s">
        <v>74</v>
      </c>
      <c r="B119" s="4">
        <f t="shared" ref="B119:K119" si="17">B43+B95</f>
        <v>475.20784848484845</v>
      </c>
      <c r="C119" s="4">
        <f t="shared" si="17"/>
        <v>51.75172348484849</v>
      </c>
      <c r="D119" s="4">
        <f t="shared" si="17"/>
        <v>76.100037878787873</v>
      </c>
      <c r="E119" s="4">
        <f t="shared" si="17"/>
        <v>2430.4446250000001</v>
      </c>
      <c r="F119" s="4">
        <f t="shared" si="17"/>
        <v>11337.939564393939</v>
      </c>
      <c r="G119" s="4">
        <f t="shared" si="17"/>
        <v>10545.401545454544</v>
      </c>
      <c r="H119" s="4">
        <f t="shared" si="17"/>
        <v>8851.66809469697</v>
      </c>
      <c r="I119" s="4">
        <f t="shared" si="17"/>
        <v>17940.838814393937</v>
      </c>
      <c r="J119" s="4">
        <f t="shared" si="17"/>
        <v>11652.344166666666</v>
      </c>
      <c r="K119" s="4">
        <f t="shared" si="17"/>
        <v>3835.6107765151519</v>
      </c>
      <c r="L119" s="6">
        <f>SUM(B119:K119)</f>
        <v>67197.30719696969</v>
      </c>
    </row>
    <row r="120" spans="1:12" x14ac:dyDescent="0.25">
      <c r="A120" s="7"/>
      <c r="B120" s="8"/>
      <c r="C120" s="8"/>
      <c r="D120" s="8"/>
      <c r="E120" s="8"/>
      <c r="F120" s="8"/>
      <c r="G120" s="8"/>
      <c r="H120" s="8"/>
      <c r="I120" s="8"/>
      <c r="J120" s="8"/>
      <c r="K120" s="8"/>
      <c r="L120" s="9"/>
    </row>
    <row r="121" spans="1:12" x14ac:dyDescent="0.25">
      <c r="A121" s="79" t="s">
        <v>85</v>
      </c>
      <c r="B121" s="79"/>
      <c r="C121" s="79"/>
      <c r="D121" s="79"/>
      <c r="E121" s="79"/>
      <c r="F121" s="79"/>
      <c r="G121" s="79"/>
      <c r="H121" s="79"/>
      <c r="I121" s="79"/>
      <c r="J121" s="79"/>
      <c r="K121" s="79"/>
      <c r="L121" s="79"/>
    </row>
    <row r="122" spans="1:12" x14ac:dyDescent="0.25">
      <c r="A122" s="84" t="s">
        <v>86</v>
      </c>
      <c r="B122" s="85"/>
      <c r="C122" s="85"/>
      <c r="D122" s="85"/>
      <c r="E122" s="85"/>
      <c r="F122" s="85"/>
      <c r="G122" s="85"/>
      <c r="H122" s="85"/>
      <c r="I122" s="85"/>
      <c r="J122" s="85"/>
      <c r="K122" s="85"/>
      <c r="L122" s="86"/>
    </row>
    <row r="123" spans="1:12" x14ac:dyDescent="0.25">
      <c r="A123" s="23" t="s">
        <v>87</v>
      </c>
      <c r="B123" s="23"/>
    </row>
    <row r="124" spans="1:12" x14ac:dyDescent="0.25">
      <c r="A124" s="23" t="s">
        <v>88</v>
      </c>
      <c r="B124" s="25"/>
    </row>
    <row r="125" spans="1:12" x14ac:dyDescent="0.25">
      <c r="A125" s="23" t="s">
        <v>89</v>
      </c>
      <c r="B125" s="25"/>
    </row>
  </sheetData>
  <mergeCells count="297">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9:D59"/>
    <mergeCell ref="E59:L59"/>
    <mergeCell ref="A60:C60"/>
    <mergeCell ref="E60:K60"/>
    <mergeCell ref="A55:D55"/>
    <mergeCell ref="E55:F55"/>
    <mergeCell ref="G55:H55"/>
    <mergeCell ref="I55:J55"/>
    <mergeCell ref="K55:L55"/>
    <mergeCell ref="A56:D56"/>
    <mergeCell ref="E56:F56"/>
    <mergeCell ref="G56:H56"/>
    <mergeCell ref="I56:J56"/>
    <mergeCell ref="K56:L56"/>
    <mergeCell ref="A67:L67"/>
    <mergeCell ref="A68:L68"/>
    <mergeCell ref="B69:C69"/>
    <mergeCell ref="B70:C70"/>
    <mergeCell ref="B71:C71"/>
    <mergeCell ref="A73:L73"/>
    <mergeCell ref="A61:C61"/>
    <mergeCell ref="E61:K61"/>
    <mergeCell ref="A63:D63"/>
    <mergeCell ref="E63:L63"/>
    <mergeCell ref="A64:C65"/>
    <mergeCell ref="D64:D65"/>
    <mergeCell ref="E64:K65"/>
    <mergeCell ref="L64:L65"/>
    <mergeCell ref="A74:L74"/>
    <mergeCell ref="B75:E75"/>
    <mergeCell ref="F75:F77"/>
    <mergeCell ref="G75:G77"/>
    <mergeCell ref="H75:H77"/>
    <mergeCell ref="I75:I77"/>
    <mergeCell ref="J75:K77"/>
    <mergeCell ref="L75:L77"/>
    <mergeCell ref="B76:C76"/>
    <mergeCell ref="D76:E76"/>
    <mergeCell ref="D82:E82"/>
    <mergeCell ref="F82:G82"/>
    <mergeCell ref="H82:I82"/>
    <mergeCell ref="J82:K82"/>
    <mergeCell ref="D83:E83"/>
    <mergeCell ref="F83:G83"/>
    <mergeCell ref="H83:I83"/>
    <mergeCell ref="J83:K83"/>
    <mergeCell ref="J78:K78"/>
    <mergeCell ref="A80:L80"/>
    <mergeCell ref="D81:E81"/>
    <mergeCell ref="F81:G81"/>
    <mergeCell ref="H81:I81"/>
    <mergeCell ref="J81:K81"/>
    <mergeCell ref="D86:E86"/>
    <mergeCell ref="F86:G86"/>
    <mergeCell ref="H86:I86"/>
    <mergeCell ref="J86:K86"/>
    <mergeCell ref="D87:E87"/>
    <mergeCell ref="F87:G87"/>
    <mergeCell ref="H87:I87"/>
    <mergeCell ref="J87:K87"/>
    <mergeCell ref="D84:E84"/>
    <mergeCell ref="F84:G84"/>
    <mergeCell ref="H84:I84"/>
    <mergeCell ref="J84:K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B100:C100"/>
    <mergeCell ref="D100:E100"/>
    <mergeCell ref="J102:K102"/>
    <mergeCell ref="A104:L104"/>
    <mergeCell ref="D105:E105"/>
    <mergeCell ref="F105:G105"/>
    <mergeCell ref="H105:I105"/>
    <mergeCell ref="J105:K105"/>
    <mergeCell ref="A93:L93"/>
    <mergeCell ref="A97:L97"/>
    <mergeCell ref="A98:L98"/>
    <mergeCell ref="B99:E99"/>
    <mergeCell ref="F99:F101"/>
    <mergeCell ref="G99:G101"/>
    <mergeCell ref="H99:H101"/>
    <mergeCell ref="I99:I101"/>
    <mergeCell ref="J99:K101"/>
    <mergeCell ref="L99:L101"/>
    <mergeCell ref="D108:E108"/>
    <mergeCell ref="F108:G108"/>
    <mergeCell ref="H108:I108"/>
    <mergeCell ref="J108:K108"/>
    <mergeCell ref="D109:E109"/>
    <mergeCell ref="F109:G109"/>
    <mergeCell ref="H109:I109"/>
    <mergeCell ref="J109:K109"/>
    <mergeCell ref="D106:E106"/>
    <mergeCell ref="F106:G106"/>
    <mergeCell ref="H106:I106"/>
    <mergeCell ref="J106:K106"/>
    <mergeCell ref="D107:E107"/>
    <mergeCell ref="F107:G107"/>
    <mergeCell ref="H107:I107"/>
    <mergeCell ref="J107:K107"/>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A117:L117"/>
    <mergeCell ref="A121:L121"/>
    <mergeCell ref="A122:L122"/>
    <mergeCell ref="D114:E114"/>
    <mergeCell ref="F114:G114"/>
    <mergeCell ref="H114:I114"/>
    <mergeCell ref="J114:K114"/>
    <mergeCell ref="D115:E115"/>
    <mergeCell ref="F115:G115"/>
    <mergeCell ref="H115:I115"/>
    <mergeCell ref="J115:K115"/>
  </mergeCells>
  <pageMargins left="0.25" right="0.25" top="0.75" bottom="0.75" header="0.3" footer="0.3"/>
  <pageSetup scale="76"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A9F0E-0EEE-4074-B0E7-B12F70C6EE55}">
  <sheetPr>
    <pageSetUpPr fitToPage="1"/>
  </sheetPr>
  <dimension ref="A1:L125"/>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94</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14</v>
      </c>
      <c r="C11" s="4" t="s">
        <v>15</v>
      </c>
      <c r="D11" s="4" t="s">
        <v>16</v>
      </c>
      <c r="E11" s="4" t="s">
        <v>17</v>
      </c>
      <c r="F11" s="121"/>
      <c r="G11" s="121"/>
      <c r="H11" s="121"/>
      <c r="I11" s="106"/>
      <c r="J11" s="129"/>
      <c r="K11" s="130"/>
      <c r="L11" s="109"/>
    </row>
    <row r="12" spans="1:12" s="2" customFormat="1" x14ac:dyDescent="0.25">
      <c r="A12" s="5" t="s">
        <v>18</v>
      </c>
      <c r="B12" s="4">
        <f>'[14]WI Gas'!B12+[14]WEPCO!B12+[14]WPSC!B12+[14]Alliant!B12+[14]NSP!B12+[14]MWNG!B12+'[14]SWL&amp;P'!B12+'[14]City Gas'!B12+[14]SCVNG!B12+[14]Florence!B12+'[14]MG&amp;E'!B12</f>
        <v>0</v>
      </c>
      <c r="C12" s="4">
        <f>'[14]WI Gas'!C12+[14]WEPCO!C12+[14]WPSC!C12+[14]Alliant!C12+[14]NSP!C12+[14]MWNG!C12+'[14]SWL&amp;P'!C12+'[14]City Gas'!C12+[14]SCVNG!C12+[14]Florence!C12+'[14]MG&amp;E'!C12</f>
        <v>0</v>
      </c>
      <c r="D12" s="4">
        <f>'[14]WI Gas'!D12+[14]WEPCO!D12+[14]WPSC!D12+[14]Alliant!D12+[14]NSP!D12+[14]MWNG!D12+'[14]SWL&amp;P'!D12+'[14]City Gas'!D12+[14]SCVNG!D12+[14]Florence!D12+'[14]MG&amp;E'!D12</f>
        <v>0</v>
      </c>
      <c r="E12" s="4">
        <f>'[14]WI Gas'!E12+[14]WEPCO!E12+[14]WPSC!E12+[14]Alliant!E12+[14]NSP!E12+[14]MWNG!E12+'[14]SWL&amp;P'!E12+'[14]City Gas'!E12+[14]SCVNG!E12+[14]Florence!E12+'[14]MG&amp;E'!E12</f>
        <v>12890.969000000001</v>
      </c>
      <c r="F12" s="4">
        <f>'[14]WI Gas'!F12+[14]WEPCO!F12+[14]WPSC!F12+[14]Alliant!F12+[14]NSP!F12+[14]MWNG!F12+'[14]SWL&amp;P'!F12+'[14]City Gas'!F12+[14]SCVNG!F12+[14]Florence!F12+'[14]MG&amp;E'!F12</f>
        <v>0</v>
      </c>
      <c r="G12" s="4">
        <f>'[14]WI Gas'!G12+[14]WEPCO!G12+[14]WPSC!G12+[14]Alliant!G12+[14]NSP!G12+[14]MWNG!G12+'[14]SWL&amp;P'!G12+'[14]City Gas'!G12+[14]SCVNG!G12+[14]Florence!G12+'[14]MG&amp;E'!G12</f>
        <v>2</v>
      </c>
      <c r="H12" s="4">
        <f>'[14]WI Gas'!H12+[14]WEPCO!H12+[14]WPSC!H12+[14]Alliant!H12+[14]NSP!H12+[14]MWNG!H12+'[14]SWL&amp;P'!H12+'[14]City Gas'!H12+[14]SCVNG!H12+[14]Florence!H12+'[14]MG&amp;E'!H12</f>
        <v>0</v>
      </c>
      <c r="I12" s="4">
        <f>'[14]WI Gas'!I12+[14]WEPCO!I12+[14]WPSC!I12+[14]Alliant!I12+[14]NSP!I12+[14]MWNG!I12+'[14]SWL&amp;P'!I12+'[14]City Gas'!I12+[14]SCVNG!I12+[14]Florence!I12+'[14]MG&amp;E'!I12</f>
        <v>24747.319</v>
      </c>
      <c r="J12" s="107">
        <f>'[14]WI Gas'!J12:K12+[14]WEPCO!J12+[14]WPSC!J12+[14]Alliant!J12+[14]NSP!J12+[14]MWNG!J12+'[14]SWL&amp;P'!J12:K12+'[14]City Gas'!J12:K12+[14]SCVNG!J12+[14]Florence!J12+'[14]MG&amp;E'!J12:K12</f>
        <v>32</v>
      </c>
      <c r="K12" s="108"/>
      <c r="L12" s="6">
        <f>SUM(B12:J12)</f>
        <v>37672.288</v>
      </c>
    </row>
    <row r="13" spans="1:12" s="2" customFormat="1" x14ac:dyDescent="0.25">
      <c r="A13" s="5" t="s">
        <v>19</v>
      </c>
      <c r="B13" s="4">
        <f>'[14]WI Gas'!B13+[14]WEPCO!B13+[14]WPSC!B13+[14]Alliant!B13+[14]NSP!B13+[14]MWNG!B13+'[14]SWL&amp;P'!B13+'[14]City Gas'!B13+[14]SCVNG!B13+[14]Florence!B13+'[14]MG&amp;E'!B13</f>
        <v>0</v>
      </c>
      <c r="C13" s="4">
        <f>'[14]WI Gas'!C13+[14]WEPCO!C13+[14]WPSC!C13+[14]Alliant!C13+[14]NSP!C13+[14]MWNG!C13+'[14]SWL&amp;P'!C13+'[14]City Gas'!C13+[14]SCVNG!C13+[14]Florence!C13+'[14]MG&amp;E'!C13</f>
        <v>0</v>
      </c>
      <c r="D13" s="4">
        <f>'[14]WI Gas'!D13+[14]WEPCO!D13+[14]WPSC!D13+[14]Alliant!D13+[14]NSP!D13+[14]MWNG!D13+'[14]SWL&amp;P'!D13+'[14]City Gas'!D13+[14]SCVNG!D13+[14]Florence!D13+'[14]MG&amp;E'!D13</f>
        <v>0</v>
      </c>
      <c r="E13" s="4">
        <f>'[14]WI Gas'!E13+[14]WEPCO!E13+[14]WPSC!E13+[14]Alliant!E13+[14]NSP!E13+[14]MWNG!E13+'[14]SWL&amp;P'!E13+'[14]City Gas'!E13+[14]SCVNG!E13+[14]Florence!E13+'[14]MG&amp;E'!E13</f>
        <v>287469</v>
      </c>
      <c r="F13" s="4">
        <f>'[14]WI Gas'!F13+[14]WEPCO!F13+[14]WPSC!F13+[14]Alliant!F13+[14]NSP!F13+[14]MWNG!F13+'[14]SWL&amp;P'!F13+'[14]City Gas'!F13+[14]SCVNG!F13+[14]Florence!F13+'[14]MG&amp;E'!F13</f>
        <v>0</v>
      </c>
      <c r="G13" s="4">
        <f>'[14]WI Gas'!G13+[14]WEPCO!G13+[14]WPSC!G13+[14]Alliant!G13+[14]NSP!G13+[14]MWNG!G13+'[14]SWL&amp;P'!G13+'[14]City Gas'!G13+[14]SCVNG!G13+[14]Florence!G13+'[14]MG&amp;E'!G13</f>
        <v>17953</v>
      </c>
      <c r="H13" s="4">
        <f>'[14]WI Gas'!H13+[14]WEPCO!H13+[14]WPSC!H13+[14]Alliant!H13+[14]NSP!H13+[14]MWNG!H13+'[14]SWL&amp;P'!H13+'[14]City Gas'!H13+[14]SCVNG!H13+[14]Florence!H13+'[14]MG&amp;E'!H13</f>
        <v>0</v>
      </c>
      <c r="I13" s="4">
        <f>'[14]WI Gas'!I13+[14]WEPCO!I13+[14]WPSC!I13+[14]Alliant!I13+[14]NSP!I13+[14]MWNG!I13+'[14]SWL&amp;P'!I13+'[14]City Gas'!I13+[14]SCVNG!I13+[14]Florence!I13+'[14]MG&amp;E'!I13</f>
        <v>1308843</v>
      </c>
      <c r="J13" s="107">
        <f>'[14]WI Gas'!J13:K13+[14]WEPCO!J13+[14]WPSC!J13+[14]Alliant!J13+[14]NSP!J13+[14]MWNG!J13+'[14]SWL&amp;P'!J13:K13+'[14]City Gas'!J13:K13+[14]SCVNG!J13+[14]Florence!J13+'[14]MG&amp;E'!J13:K13</f>
        <v>3</v>
      </c>
      <c r="K13" s="108"/>
      <c r="L13" s="6">
        <f>SUM(B13:J13)</f>
        <v>1614268</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'[14]WI Gas'!B17+[14]WEPCO!B17+[14]WPSC!B17+[14]Alliant!B17+[14]NSP!B17+[14]MWNG!B17+'[14]SWL&amp;P'!B17+'[14]City Gas'!B17+[14]SCVNG!B17+[14]Florence!B17+'[14]MG&amp;E'!B17</f>
        <v>0</v>
      </c>
      <c r="C17" s="4">
        <f>'[14]WI Gas'!C17+[14]WEPCO!C17+[14]WPSC!C17+[14]Alliant!C17+[14]NSP!C17+[14]MWNG!C17+'[14]SWL&amp;P'!C17+'[14]City Gas'!C17+[14]SCVNG!C17+[14]Florence!C17+'[14]MG&amp;E'!C17</f>
        <v>5501.0119999999997</v>
      </c>
      <c r="D17" s="107">
        <f>'[14]WI Gas'!D17:E17+[14]WEPCO!D17+[14]WPSC!D17+[14]Alliant!D17+[14]NSP!D17+[14]MWNG!D17+'[14]SWL&amp;P'!D17:E17+'[14]City Gas'!D17:E17+[14]SCVNG!D17+[14]Florence!D17+'[14]MG&amp;E'!D17:E17</f>
        <v>4016.3929999999996</v>
      </c>
      <c r="E17" s="108"/>
      <c r="F17" s="107">
        <f>'[14]WI Gas'!F17:G17+[14]WEPCO!F17+[14]WPSC!F17+[14]Alliant!F17+[14]NSP!F17+[14]MWNG!F17+'[14]SWL&amp;P'!F17:G17+'[14]City Gas'!F17:G17+[14]SCVNG!F17+[14]Florence!F17+'[14]MG&amp;E'!F17:G17</f>
        <v>2700.1739999999995</v>
      </c>
      <c r="G17" s="108"/>
      <c r="H17" s="107">
        <f>'[14]WI Gas'!H17:I17+[14]WEPCO!H17+[14]WPSC!H17+[14]Alliant!H17+[14]NSP!H17+[14]MWNG!H17+'[14]SWL&amp;P'!H17:I17+'[14]City Gas'!H17:I17+[14]SCVNG!H17+[14]Florence!H17+'[14]MG&amp;E'!H17:I17</f>
        <v>501.74</v>
      </c>
      <c r="I17" s="108"/>
      <c r="J17" s="107">
        <f>'[14]WI Gas'!J17:K17+[14]WEPCO!J17+[14]WPSC!J17+[14]Alliant!J17+[14]NSP!J17+[14]MWNG!J17+'[14]SWL&amp;P'!J17:K17+'[14]City Gas'!J17:K17+[14]SCVNG!J17+[14]Florence!J17+'[14]MG&amp;E'!J17:K17</f>
        <v>171.65</v>
      </c>
      <c r="K17" s="108"/>
      <c r="L17" s="6">
        <f>SUM(B17:J17)</f>
        <v>12890.968999999997</v>
      </c>
    </row>
    <row r="18" spans="1:12" s="2" customFormat="1" x14ac:dyDescent="0.25">
      <c r="A18" s="5" t="s">
        <v>28</v>
      </c>
      <c r="B18" s="4">
        <f>'[14]WI Gas'!B18+[14]WEPCO!B18+[14]WPSC!B18+[14]Alliant!B18+[14]NSP!B18+[14]MWNG!B18+'[14]SWL&amp;P'!B18+'[14]City Gas'!B18+[14]SCVNG!B18+[14]Florence!B18+'[14]MG&amp;E'!B18</f>
        <v>0</v>
      </c>
      <c r="C18" s="4">
        <f>'[14]WI Gas'!C18+[14]WEPCO!C18+[14]WPSC!C18+[14]Alliant!C18+[14]NSP!C18+[14]MWNG!C18+'[14]SWL&amp;P'!C18+'[14]City Gas'!C18+[14]SCVNG!C18+[14]Florence!C18+'[14]MG&amp;E'!C18</f>
        <v>0</v>
      </c>
      <c r="D18" s="107">
        <f>'[14]WI Gas'!D18:E18+[14]WEPCO!D18+[14]WPSC!D18+[14]Alliant!D18+[14]NSP!D18+[14]MWNG!D18+'[14]SWL&amp;P'!D18:E18+'[14]City Gas'!D18:E18+[14]SCVNG!D18+[14]Florence!D18+'[14]MG&amp;E'!D18:E18</f>
        <v>0</v>
      </c>
      <c r="E18" s="108"/>
      <c r="F18" s="107">
        <f>'[14]WI Gas'!F18:G18+[14]WEPCO!F18+[14]WPSC!F18+[14]Alliant!F18+[14]NSP!F18+[14]MWNG!F18+'[14]SWL&amp;P'!F18:G18+'[14]City Gas'!F18:G18+[14]SCVNG!F18+[14]Florence!F18+'[14]MG&amp;E'!F18:G18</f>
        <v>0</v>
      </c>
      <c r="G18" s="108"/>
      <c r="H18" s="107">
        <f>'[14]WI Gas'!H18:I18+[14]WEPCO!H18+[14]WPSC!H18+[14]Alliant!H18+[14]NSP!H18+[14]MWNG!H18+'[14]SWL&amp;P'!H18:I18+'[14]City Gas'!H18:I18+[14]SCVNG!H18+[14]Florence!H18+'[14]MG&amp;E'!H18:I18</f>
        <v>0</v>
      </c>
      <c r="I18" s="108"/>
      <c r="J18" s="107">
        <f>'[14]WI Gas'!J18:K18+[14]WEPCO!J18+[14]WPSC!J18+[14]Alliant!J18+[14]NSP!J18+[14]MWNG!J18+'[14]SWL&amp;P'!J18:K18+'[14]City Gas'!J18:K18+[14]SCVNG!J18+[14]Florence!J18+'[14]MG&amp;E'!J18:K18</f>
        <v>0</v>
      </c>
      <c r="K18" s="108"/>
      <c r="L18" s="6">
        <f t="shared" ref="L18:L25" si="0">SUM(B18:J18)</f>
        <v>0</v>
      </c>
    </row>
    <row r="19" spans="1:12" s="2" customFormat="1" x14ac:dyDescent="0.25">
      <c r="A19" s="5" t="s">
        <v>7</v>
      </c>
      <c r="B19" s="4">
        <f>'[14]WI Gas'!B19+[14]WEPCO!B19+[14]WPSC!B19+[14]Alliant!B19+[14]NSP!B19+[14]MWNG!B19+'[14]SWL&amp;P'!B19+'[14]City Gas'!B19+[14]SCVNG!B19+[14]Florence!B19+'[14]MG&amp;E'!B19</f>
        <v>0</v>
      </c>
      <c r="C19" s="4">
        <f>'[14]WI Gas'!C19+[14]WEPCO!C19+[14]WPSC!C19+[14]Alliant!C19+[14]NSP!C19+[14]MWNG!C19+'[14]SWL&amp;P'!C19+'[14]City Gas'!C19+[14]SCVNG!C19+[14]Florence!C19+'[14]MG&amp;E'!C19</f>
        <v>2</v>
      </c>
      <c r="D19" s="107">
        <f>'[14]WI Gas'!D19:E19+[14]WEPCO!D19+[14]WPSC!D19+[14]Alliant!D19+[14]NSP!D19+[14]MWNG!D19+'[14]SWL&amp;P'!D19:E19+'[14]City Gas'!D19:E19+[14]SCVNG!D19+[14]Florence!D19+'[14]MG&amp;E'!D19:E19</f>
        <v>0</v>
      </c>
      <c r="E19" s="108"/>
      <c r="F19" s="107">
        <f>'[14]WI Gas'!F19:G19+[14]WEPCO!F19+[14]WPSC!F19+[14]Alliant!F19+[14]NSP!F19+[14]MWNG!F19+'[14]SWL&amp;P'!F19:G19+'[14]City Gas'!F19:G19+[14]SCVNG!F19+[14]Florence!F19+'[14]MG&amp;E'!F19:G19</f>
        <v>0</v>
      </c>
      <c r="G19" s="108"/>
      <c r="H19" s="107">
        <f>'[14]WI Gas'!H19:I19+[14]WEPCO!H19+[14]WPSC!H19+[14]Alliant!H19+[14]NSP!H19+[14]MWNG!H19+'[14]SWL&amp;P'!H19:I19+'[14]City Gas'!H19:I19+[14]SCVNG!H19+[14]Florence!H19+'[14]MG&amp;E'!H19:I19</f>
        <v>0</v>
      </c>
      <c r="I19" s="108"/>
      <c r="J19" s="107">
        <f>'[14]WI Gas'!J19:K19+[14]WEPCO!J19+[14]WPSC!J19+[14]Alliant!J19+[14]NSP!J19+[14]MWNG!J19+'[14]SWL&amp;P'!J19:K19+'[14]City Gas'!J19:K19+[14]SCVNG!J19+[14]Florence!J19+'[14]MG&amp;E'!J19:K19</f>
        <v>0</v>
      </c>
      <c r="K19" s="108"/>
      <c r="L19" s="6">
        <f t="shared" si="0"/>
        <v>2</v>
      </c>
    </row>
    <row r="20" spans="1:12" s="2" customFormat="1" x14ac:dyDescent="0.25">
      <c r="A20" s="5" t="s">
        <v>29</v>
      </c>
      <c r="B20" s="4">
        <f>'[14]WI Gas'!B20+[14]WEPCO!B20+[14]WPSC!B20+[14]Alliant!B20+[14]NSP!B20+[14]MWNG!B20+'[14]SWL&amp;P'!B20+'[14]City Gas'!B20+[14]SCVNG!B20+[14]Florence!B20+'[14]MG&amp;E'!B20</f>
        <v>0</v>
      </c>
      <c r="C20" s="4">
        <f>'[14]WI Gas'!C20+[14]WEPCO!C20+[14]WPSC!C20+[14]Alliant!C20+[14]NSP!C20+[14]MWNG!C20+'[14]SWL&amp;P'!C20+'[14]City Gas'!C20+[14]SCVNG!C20+[14]Florence!C20+'[14]MG&amp;E'!C20</f>
        <v>0</v>
      </c>
      <c r="D20" s="107">
        <f>'[14]WI Gas'!D20:E20+[14]WEPCO!D20+[14]WPSC!D20+[14]Alliant!D20+[14]NSP!D20+[14]MWNG!D20+'[14]SWL&amp;P'!D20:E20+'[14]City Gas'!D20:E20+[14]SCVNG!D20+[14]Florence!D20+'[14]MG&amp;E'!D20:E20</f>
        <v>0</v>
      </c>
      <c r="E20" s="108"/>
      <c r="F20" s="107">
        <f>'[14]WI Gas'!F20:G20+[14]WEPCO!F20+[14]WPSC!F20+[14]Alliant!F20+[14]NSP!F20+[14]MWNG!F20+'[14]SWL&amp;P'!F20:G20+'[14]City Gas'!F20:G20+[14]SCVNG!F20+[14]Florence!F20+'[14]MG&amp;E'!F20:G20</f>
        <v>0</v>
      </c>
      <c r="G20" s="108"/>
      <c r="H20" s="107">
        <f>'[14]WI Gas'!H20:I20+[14]WEPCO!H20+[14]WPSC!H20+[14]Alliant!H20+[14]NSP!H20+[14]MWNG!H20+'[14]SWL&amp;P'!H20:I20+'[14]City Gas'!H20:I20+[14]SCVNG!H20+[14]Florence!H20+'[14]MG&amp;E'!H20:I20</f>
        <v>0</v>
      </c>
      <c r="I20" s="108"/>
      <c r="J20" s="107">
        <f>'[14]WI Gas'!J20:K20+[14]WEPCO!J20+[14]WPSC!J20+[14]Alliant!J20+[14]NSP!J20+[14]MWNG!J20+'[14]SWL&amp;P'!J20:K20+'[14]City Gas'!J20:K20+[14]SCVNG!J20+[14]Florence!J20+'[14]MG&amp;E'!J20:K20</f>
        <v>0</v>
      </c>
      <c r="K20" s="108"/>
      <c r="L20" s="6">
        <f t="shared" si="0"/>
        <v>0</v>
      </c>
    </row>
    <row r="21" spans="1:12" s="2" customFormat="1" x14ac:dyDescent="0.25">
      <c r="A21" s="5" t="s">
        <v>30</v>
      </c>
      <c r="B21" s="4">
        <f>'[14]WI Gas'!B21+[14]WEPCO!B21+[14]WPSC!B21+[14]Alliant!B21+[14]NSP!B21+[14]MWNG!B21+'[14]SWL&amp;P'!B21+'[14]City Gas'!B21+[14]SCVNG!B21+[14]Florence!B21+'[14]MG&amp;E'!B21</f>
        <v>0</v>
      </c>
      <c r="C21" s="4">
        <f>'[14]WI Gas'!C21+[14]WEPCO!C21+[14]WPSC!C21+[14]Alliant!C21+[14]NSP!C21+[14]MWNG!C21+'[14]SWL&amp;P'!C21+'[14]City Gas'!C21+[14]SCVNG!C21+[14]Florence!C21+'[14]MG&amp;E'!C21</f>
        <v>67</v>
      </c>
      <c r="D21" s="107">
        <f>'[14]WI Gas'!D21:E21+[14]WEPCO!D21+[14]WPSC!D21+[14]Alliant!D21+[14]NSP!D21+[14]MWNG!D21+'[14]SWL&amp;P'!D21:E21+'[14]City Gas'!D21:E21+[14]SCVNG!D21+[14]Florence!D21+'[14]MG&amp;E'!D21:E21</f>
        <v>0</v>
      </c>
      <c r="E21" s="108"/>
      <c r="F21" s="107">
        <f>'[14]WI Gas'!F21:G21+[14]WEPCO!F21+[14]WPSC!F21+[14]Alliant!F21+[14]NSP!F21+[14]MWNG!F21+'[14]SWL&amp;P'!F21:G21+'[14]City Gas'!F21:G21+[14]SCVNG!F21+[14]Florence!F21+'[14]MG&amp;E'!F21:G21</f>
        <v>0</v>
      </c>
      <c r="G21" s="108"/>
      <c r="H21" s="107">
        <f>'[14]WI Gas'!H21:I21+[14]WEPCO!H21+[14]WPSC!H21+[14]Alliant!H21+[14]NSP!H21+[14]MWNG!H21+'[14]SWL&amp;P'!H21:I21+'[14]City Gas'!H21:I21+[14]SCVNG!H21+[14]Florence!H21+'[14]MG&amp;E'!H21:I21</f>
        <v>0</v>
      </c>
      <c r="I21" s="108"/>
      <c r="J21" s="107">
        <f>'[14]WI Gas'!J21:K21+[14]WEPCO!J21+[14]WPSC!J21+[14]Alliant!J21+[14]NSP!J21+[14]MWNG!J21+'[14]SWL&amp;P'!J21:K21+'[14]City Gas'!J21:K21+[14]SCVNG!J21+[14]Florence!J21+'[14]MG&amp;E'!J21:K21</f>
        <v>0</v>
      </c>
      <c r="K21" s="108"/>
      <c r="L21" s="6">
        <f t="shared" si="0"/>
        <v>67</v>
      </c>
    </row>
    <row r="22" spans="1:12" s="2" customFormat="1" x14ac:dyDescent="0.25">
      <c r="A22" s="5" t="s">
        <v>31</v>
      </c>
      <c r="B22" s="4">
        <f>'[14]WI Gas'!B22+[14]WEPCO!B22+[14]WPSC!B22+[14]Alliant!B22+[14]NSP!B22+[14]MWNG!B22+'[14]SWL&amp;P'!B22+'[14]City Gas'!B22+[14]SCVNG!B22+[14]Florence!B22+'[14]MG&amp;E'!B22</f>
        <v>0</v>
      </c>
      <c r="C22" s="4">
        <f>'[14]WI Gas'!C22+[14]WEPCO!C22+[14]WPSC!C22+[14]Alliant!C22+[14]NSP!C22+[14]MWNG!C22+'[14]SWL&amp;P'!C22+'[14]City Gas'!C22+[14]SCVNG!C22+[14]Florence!C22+'[14]MG&amp;E'!C22</f>
        <v>17633.07</v>
      </c>
      <c r="D22" s="107">
        <f>'[14]WI Gas'!D22:E22+[14]WEPCO!D22+[14]WPSC!D22+[14]Alliant!D22+[14]NSP!D22+[14]MWNG!D22+'[14]SWL&amp;P'!D22:E22+'[14]City Gas'!D22:E22+[14]SCVNG!D22+[14]Florence!D22+'[14]MG&amp;E'!D22:E22</f>
        <v>6009.7190000000001</v>
      </c>
      <c r="E22" s="108"/>
      <c r="F22" s="107">
        <f>'[14]WI Gas'!F22:G22+[14]WEPCO!F22+[14]WPSC!F22+[14]Alliant!F22+[14]NSP!F22+[14]MWNG!F22+'[14]SWL&amp;P'!F22:G22+'[14]City Gas'!F22:G22+[14]SCVNG!F22+[14]Florence!F22+'[14]MG&amp;E'!F22:G22</f>
        <v>1029.53</v>
      </c>
      <c r="G22" s="108"/>
      <c r="H22" s="107">
        <f>'[14]WI Gas'!H22:I22+[14]WEPCO!H22+[14]WPSC!H22+[14]Alliant!H22+[14]NSP!H22+[14]MWNG!H22+'[14]SWL&amp;P'!H22:I22+'[14]City Gas'!H22:I22+[14]SCVNG!H22+[14]Florence!H22+'[14]MG&amp;E'!H22:I22</f>
        <v>8</v>
      </c>
      <c r="I22" s="108"/>
      <c r="J22" s="107">
        <f>'[14]WI Gas'!J22:K22+[14]WEPCO!J22+[14]WPSC!J22+[14]Alliant!J22+[14]NSP!J22+[14]MWNG!J22+'[14]SWL&amp;P'!J22:K22+'[14]City Gas'!J22:K22+[14]SCVNG!J22+[14]Florence!J22+'[14]MG&amp;E'!J22:K22</f>
        <v>0</v>
      </c>
      <c r="K22" s="108"/>
      <c r="L22" s="6">
        <f t="shared" si="0"/>
        <v>24680.319</v>
      </c>
    </row>
    <row r="23" spans="1:12" s="2" customFormat="1" x14ac:dyDescent="0.25">
      <c r="A23" s="5" t="s">
        <v>32</v>
      </c>
      <c r="B23" s="4">
        <f>'[14]WI Gas'!B23+[14]WEPCO!B23+[14]WPSC!B23+[14]Alliant!B23+[14]NSP!B23+[14]MWNG!B23+'[14]SWL&amp;P'!B23+'[14]City Gas'!B23+[14]SCVNG!B23+[14]Florence!B23+'[14]MG&amp;E'!B23</f>
        <v>0</v>
      </c>
      <c r="C23" s="4">
        <f>'[14]WI Gas'!C23+[14]WEPCO!C23+[14]WPSC!C23+[14]Alliant!C23+[14]NSP!C23+[14]MWNG!C23+'[14]SWL&amp;P'!C23+'[14]City Gas'!C23+[14]SCVNG!C23+[14]Florence!C23+'[14]MG&amp;E'!C23</f>
        <v>0</v>
      </c>
      <c r="D23" s="107">
        <f>'[14]WI Gas'!D23:E23+[14]WEPCO!D23+[14]WPSC!D23+[14]Alliant!D23+[14]NSP!D23+[14]MWNG!D23+'[14]SWL&amp;P'!D23:E23+'[14]City Gas'!D23:E23+[14]SCVNG!D23+[14]Florence!D23+'[14]MG&amp;E'!D23:E23</f>
        <v>0</v>
      </c>
      <c r="E23" s="108"/>
      <c r="F23" s="107">
        <f>'[14]WI Gas'!F23:G23+[14]WEPCO!F23+[14]WPSC!F23+[14]Alliant!F23+[14]NSP!F23+[14]MWNG!F23+'[14]SWL&amp;P'!F23:G23+'[14]City Gas'!F23:G23+[14]SCVNG!F23+[14]Florence!F23+'[14]MG&amp;E'!F23:G23</f>
        <v>0</v>
      </c>
      <c r="G23" s="108"/>
      <c r="H23" s="107">
        <f>'[14]WI Gas'!H23:I23+[14]WEPCO!H23+[14]WPSC!H23+[14]Alliant!H23+[14]NSP!H23+[14]MWNG!H23+'[14]SWL&amp;P'!H23:I23+'[14]City Gas'!H23:I23+[14]SCVNG!H23+[14]Florence!H23+'[14]MG&amp;E'!H23:I23</f>
        <v>0</v>
      </c>
      <c r="I23" s="108"/>
      <c r="J23" s="107">
        <f>'[14]WI Gas'!J23:K23+[14]WEPCO!J23+[14]WPSC!J23+[14]Alliant!J23+[14]NSP!J23+[14]MWNG!J23+'[14]SWL&amp;P'!J23:K23+'[14]City Gas'!J23:K23+[14]SCVNG!J23+[14]Florence!J23+'[14]MG&amp;E'!J23:K23</f>
        <v>0</v>
      </c>
      <c r="K23" s="108"/>
      <c r="L23" s="6">
        <f t="shared" si="0"/>
        <v>0</v>
      </c>
    </row>
    <row r="24" spans="1:12" s="2" customFormat="1" x14ac:dyDescent="0.25">
      <c r="A24" s="5" t="s">
        <v>10</v>
      </c>
      <c r="B24" s="4">
        <f>'[14]WI Gas'!B24+[14]WEPCO!B24+[14]WPSC!B24+[14]Alliant!B24+[14]NSP!B24+[14]MWNG!B24+'[14]SWL&amp;P'!B24+'[14]City Gas'!B24+[14]SCVNG!B24+[14]Florence!B24+'[14]MG&amp;E'!B24</f>
        <v>0</v>
      </c>
      <c r="C24" s="4">
        <f>'[14]WI Gas'!C24+[14]WEPCO!C24+[14]WPSC!C24+[14]Alliant!C24+[14]NSP!C24+[14]MWNG!C24+'[14]SWL&amp;P'!C24+'[14]City Gas'!C24+[14]SCVNG!C24+[14]Florence!C24+'[14]MG&amp;E'!C24</f>
        <v>0</v>
      </c>
      <c r="D24" s="107">
        <f>'[14]WI Gas'!D24:E24+[14]WEPCO!D24+[14]WPSC!D24+[14]Alliant!D24+[14]NSP!D24+[14]MWNG!D24+'[14]SWL&amp;P'!D24:E24+'[14]City Gas'!D24:E24+[14]SCVNG!D24+[14]Florence!D24+'[14]MG&amp;E'!D24:E24</f>
        <v>0</v>
      </c>
      <c r="E24" s="108"/>
      <c r="F24" s="107">
        <f>'[14]WI Gas'!F24:G24+[14]WEPCO!F24+[14]WPSC!F24+[14]Alliant!F24+[14]NSP!F24+[14]MWNG!F24+'[14]SWL&amp;P'!F24:G24+'[14]City Gas'!F24:G24+[14]SCVNG!F24+[14]Florence!F24+'[14]MG&amp;E'!F24:G24</f>
        <v>0</v>
      </c>
      <c r="G24" s="108"/>
      <c r="H24" s="107">
        <f>'[14]WI Gas'!H24:I24+[14]WEPCO!H24+[14]WPSC!H24+[14]Alliant!H24+[14]NSP!H24+[14]MWNG!H24+'[14]SWL&amp;P'!H24:I24+'[14]City Gas'!H24:I24+[14]SCVNG!H24+[14]Florence!H24+'[14]MG&amp;E'!H24:I24</f>
        <v>0</v>
      </c>
      <c r="I24" s="108"/>
      <c r="J24" s="107">
        <f>'[14]WI Gas'!J24:K24+[14]WEPCO!J24+[14]WPSC!J24+[14]Alliant!J24+[14]NSP!J24+[14]MWNG!J24+'[14]SWL&amp;P'!J24:K24+'[14]City Gas'!J24:K24+[14]SCVNG!J24+[14]Florence!J24+'[14]MG&amp;E'!J24:K24</f>
        <v>0</v>
      </c>
      <c r="K24" s="108"/>
      <c r="L24" s="6">
        <f t="shared" si="0"/>
        <v>0</v>
      </c>
    </row>
    <row r="25" spans="1:12" s="2" customFormat="1" x14ac:dyDescent="0.25">
      <c r="A25" s="5" t="s">
        <v>10</v>
      </c>
      <c r="B25" s="4">
        <f>'[14]WI Gas'!B25+[14]WEPCO!B25+[14]WPSC!B25+[14]Alliant!B25+[14]NSP!B25+[14]MWNG!B25+'[14]SWL&amp;P'!B25+'[14]City Gas'!B25+[14]SCVNG!B25+[14]Florence!B25+'[14]MG&amp;E'!B25</f>
        <v>0</v>
      </c>
      <c r="C25" s="4">
        <f>'[14]WI Gas'!C25+[14]WEPCO!C25+[14]WPSC!C25+[14]Alliant!C25+[14]NSP!C25+[14]MWNG!C25+'[14]SWL&amp;P'!C25+'[14]City Gas'!C25+[14]SCVNG!C25+[14]Florence!C25+'[14]MG&amp;E'!C25</f>
        <v>26</v>
      </c>
      <c r="D25" s="107">
        <f>'[14]WI Gas'!D25:E25+[14]WEPCO!D25+[14]WPSC!D25+[14]Alliant!D25+[14]NSP!D25+[14]MWNG!D25+'[14]SWL&amp;P'!D25:E25+'[14]City Gas'!D25:E25+[14]SCVNG!D25+[14]Florence!D25+'[14]MG&amp;E'!D25:E25</f>
        <v>6</v>
      </c>
      <c r="E25" s="108"/>
      <c r="F25" s="107">
        <f>'[14]WI Gas'!F25:G25+[14]WEPCO!F25+[14]WPSC!F25+[14]Alliant!F25+[14]NSP!F25+[14]MWNG!F25+'[14]SWL&amp;P'!F25:G25+'[14]City Gas'!F25:G25+[14]SCVNG!F25+[14]Florence!F25+'[14]MG&amp;E'!F25:G25</f>
        <v>0</v>
      </c>
      <c r="G25" s="108"/>
      <c r="H25" s="107">
        <f>'[14]WI Gas'!H25:I25+[14]WEPCO!H25+[14]WPSC!H25+[14]Alliant!H25+[14]NSP!H25+[14]MWNG!H25+'[14]SWL&amp;P'!H25:I25+'[14]City Gas'!H25:I25+[14]SCVNG!H25+[14]Florence!H25+'[14]MG&amp;E'!H25:I25</f>
        <v>0</v>
      </c>
      <c r="I25" s="108"/>
      <c r="J25" s="107">
        <f>'[14]WI Gas'!J25:K25+[14]WEPCO!J25+[14]WPSC!J25+[14]Alliant!J25+[14]NSP!J25+[14]MWNG!J25+'[14]SWL&amp;P'!J25:K25+'[14]City Gas'!J25:K25+[14]SCVNG!J25+[14]Florence!J25+'[14]MG&amp;E'!J25:K25</f>
        <v>0</v>
      </c>
      <c r="K25" s="108"/>
      <c r="L25" s="6">
        <f t="shared" si="0"/>
        <v>32</v>
      </c>
    </row>
    <row r="26" spans="1:12" s="2" customFormat="1" x14ac:dyDescent="0.25">
      <c r="A26" s="11" t="s">
        <v>11</v>
      </c>
      <c r="B26" s="6">
        <f>SUM(B17:B25)</f>
        <v>0</v>
      </c>
      <c r="C26" s="6">
        <f>SUM(C17:C25)</f>
        <v>23229.081999999999</v>
      </c>
      <c r="D26" s="109">
        <f t="shared" ref="D26:I26" si="1">SUM(D17:D25)</f>
        <v>10032.111999999999</v>
      </c>
      <c r="E26" s="109">
        <f t="shared" si="1"/>
        <v>0</v>
      </c>
      <c r="F26" s="109">
        <f t="shared" si="1"/>
        <v>3729.7039999999997</v>
      </c>
      <c r="G26" s="109">
        <f t="shared" si="1"/>
        <v>0</v>
      </c>
      <c r="H26" s="109">
        <f t="shared" si="1"/>
        <v>509.74</v>
      </c>
      <c r="I26" s="109">
        <f t="shared" si="1"/>
        <v>0</v>
      </c>
      <c r="J26" s="110">
        <f>SUM(J17:J25)</f>
        <v>171.65</v>
      </c>
      <c r="K26" s="111"/>
      <c r="L26" s="6">
        <f>SUM(L17:L25)</f>
        <v>37672.288</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(B70/L44)*5280</f>
        <v>91.51646659662461</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'[14]WI Gas'!B30+[14]WEPCO!B30+[14]WPSC!B30+[14]Alliant!B30+[14]NSP!B30+[14]MWNG!B30+'[14]SWL&amp;P'!B30+'[14]City Gas'!B30+[14]SCVNG!B30+[14]Florence!B30+'[14]MG&amp;E'!B30</f>
        <v>0</v>
      </c>
      <c r="C30" s="4">
        <f>'[14]WI Gas'!C30+[14]WEPCO!C30+[14]WPSC!C30+[14]Alliant!C30+[14]NSP!C30+[14]MWNG!C30+'[14]SWL&amp;P'!C30+'[14]City Gas'!C30+[14]SCVNG!C30+[14]Florence!C30+'[14]MG&amp;E'!C30</f>
        <v>252600</v>
      </c>
      <c r="D30" s="107">
        <f>'[14]WI Gas'!D30:E30+[14]WEPCO!D30+[14]WPSC!D30+[14]Alliant!D30+[14]NSP!D30+[14]MWNG!D30+'[14]SWL&amp;P'!D30:E30+'[14]City Gas'!D30:E30+[14]SCVNG!D30+[14]Florence!D30+'[14]MG&amp;E'!D30:E30</f>
        <v>33181</v>
      </c>
      <c r="E30" s="108"/>
      <c r="F30" s="107">
        <f>'[14]WI Gas'!F30:G30+[14]WEPCO!F30+[14]WPSC!F30+[14]Alliant!F30+[14]NSP!F30+[14]MWNG!F30+'[14]SWL&amp;P'!F30:G30+'[14]City Gas'!F30:G30+[14]SCVNG!F30+[14]Florence!F30+'[14]MG&amp;E'!F30:G30</f>
        <v>1443</v>
      </c>
      <c r="G30" s="108"/>
      <c r="H30" s="107">
        <f>'[14]WI Gas'!H30:I30+[14]WEPCO!H30+[14]WPSC!H30+[14]Alliant!H30+[14]NSP!H30+[14]MWNG!H30+'[14]SWL&amp;P'!H30:I30+'[14]City Gas'!H30:I30+[14]SCVNG!H30+[14]Florence!H30+'[14]MG&amp;E'!H30:I30</f>
        <v>236</v>
      </c>
      <c r="I30" s="108"/>
      <c r="J30" s="107">
        <f>'[14]WI Gas'!J30:K30+[14]WEPCO!J30+[14]WPSC!J30+[14]Alliant!J30+[14]NSP!J30+[14]MWNG!J30+'[14]SWL&amp;P'!J30:K30+'[14]City Gas'!J30:K30+[14]SCVNG!J30+[14]Florence!J30+'[14]MG&amp;E'!J30:K30</f>
        <v>9</v>
      </c>
      <c r="K30" s="108"/>
      <c r="L30" s="6">
        <f>SUM(B30:J30)</f>
        <v>287469</v>
      </c>
    </row>
    <row r="31" spans="1:12" s="2" customFormat="1" x14ac:dyDescent="0.25">
      <c r="A31" s="5" t="s">
        <v>28</v>
      </c>
      <c r="B31" s="4">
        <f>'[14]WI Gas'!B31+[14]WEPCO!B31+[14]WPSC!B31+[14]Alliant!B31+[14]NSP!B31+[14]MWNG!B31+'[14]SWL&amp;P'!B31+'[14]City Gas'!B31+[14]SCVNG!B31+[14]Florence!B31+'[14]MG&amp;E'!B31</f>
        <v>0</v>
      </c>
      <c r="C31" s="4">
        <f>'[14]WI Gas'!C31+[14]WEPCO!C31+[14]WPSC!C31+[14]Alliant!C31+[14]NSP!C31+[14]MWNG!C31+'[14]SWL&amp;P'!C31+'[14]City Gas'!C31+[14]SCVNG!C31+[14]Florence!C31+'[14]MG&amp;E'!C31</f>
        <v>0</v>
      </c>
      <c r="D31" s="107">
        <f>'[14]WI Gas'!D31:E31+[14]WEPCO!D31+[14]WPSC!D31+[14]Alliant!D31+[14]NSP!D31+[14]MWNG!D31+'[14]SWL&amp;P'!D31:E31+'[14]City Gas'!D31:E31+[14]SCVNG!D31+[14]Florence!D31+'[14]MG&amp;E'!D31:E31</f>
        <v>0</v>
      </c>
      <c r="E31" s="108"/>
      <c r="F31" s="107">
        <f>'[14]WI Gas'!F31:G31+[14]WEPCO!F31+[14]WPSC!F31+[14]Alliant!F31+[14]NSP!F31+[14]MWNG!F31+'[14]SWL&amp;P'!F31:G31+'[14]City Gas'!F31:G31+[14]SCVNG!F31+[14]Florence!F31+'[14]MG&amp;E'!F31:G31</f>
        <v>0</v>
      </c>
      <c r="G31" s="108"/>
      <c r="H31" s="107">
        <f>'[14]WI Gas'!H31:I31+[14]WEPCO!H31+[14]WPSC!H31+[14]Alliant!H31+[14]NSP!H31+[14]MWNG!H31+'[14]SWL&amp;P'!H31:I31+'[14]City Gas'!H31:I31+[14]SCVNG!H31+[14]Florence!H31+'[14]MG&amp;E'!H31:I31</f>
        <v>0</v>
      </c>
      <c r="I31" s="108"/>
      <c r="J31" s="107">
        <f>'[14]WI Gas'!J31:K31+[14]WEPCO!J31+[14]WPSC!J31+[14]Alliant!J31+[14]NSP!J31+[14]MWNG!J31+'[14]SWL&amp;P'!J31:K31+'[14]City Gas'!J31:K31+[14]SCVNG!J31+[14]Florence!J31+'[14]MG&amp;E'!J31:K31</f>
        <v>0</v>
      </c>
      <c r="K31" s="108"/>
      <c r="L31" s="6">
        <f t="shared" ref="L31:L38" si="2">SUM(B31:J31)</f>
        <v>0</v>
      </c>
    </row>
    <row r="32" spans="1:12" s="2" customFormat="1" x14ac:dyDescent="0.25">
      <c r="A32" s="5" t="s">
        <v>7</v>
      </c>
      <c r="B32" s="4">
        <f>'[14]WI Gas'!B32+[14]WEPCO!B32+[14]WPSC!B32+[14]Alliant!B32+[14]NSP!B32+[14]MWNG!B32+'[14]SWL&amp;P'!B32+'[14]City Gas'!B32+[14]SCVNG!B32+[14]Florence!B32+'[14]MG&amp;E'!B32</f>
        <v>0</v>
      </c>
      <c r="C32" s="4">
        <f>'[14]WI Gas'!C32+[14]WEPCO!C32+[14]WPSC!C32+[14]Alliant!C32+[14]NSP!C32+[14]MWNG!C32+'[14]SWL&amp;P'!C32+'[14]City Gas'!C32+[14]SCVNG!C32+[14]Florence!C32+'[14]MG&amp;E'!C32</f>
        <v>102</v>
      </c>
      <c r="D32" s="107">
        <f>'[14]WI Gas'!D32:E32+[14]WEPCO!D32+[14]WPSC!D32+[14]Alliant!D32+[14]NSP!D32+[14]MWNG!D32+'[14]SWL&amp;P'!D32:E32+'[14]City Gas'!D32:E32+[14]SCVNG!D32+[14]Florence!D32+'[14]MG&amp;E'!D32:E32</f>
        <v>17851</v>
      </c>
      <c r="E32" s="108"/>
      <c r="F32" s="107">
        <f>'[14]WI Gas'!F32:G32+[14]WEPCO!F32+[14]WPSC!F32+[14]Alliant!F32+[14]NSP!F32+[14]MWNG!F32+'[14]SWL&amp;P'!F32:G32+'[14]City Gas'!F32:G32+[14]SCVNG!F32+[14]Florence!F32+'[14]MG&amp;E'!F32:G32</f>
        <v>0</v>
      </c>
      <c r="G32" s="108"/>
      <c r="H32" s="107">
        <f>'[14]WI Gas'!H32:I32+[14]WEPCO!H32+[14]WPSC!H32+[14]Alliant!H32+[14]NSP!H32+[14]MWNG!H32+'[14]SWL&amp;P'!H32:I32+'[14]City Gas'!H32:I32+[14]SCVNG!H32+[14]Florence!H32+'[14]MG&amp;E'!H32:I32</f>
        <v>0</v>
      </c>
      <c r="I32" s="108"/>
      <c r="J32" s="107">
        <f>'[14]WI Gas'!J32:K32+[14]WEPCO!J32+[14]WPSC!J32+[14]Alliant!J32+[14]NSP!J32+[14]MWNG!J32+'[14]SWL&amp;P'!J32:K32+'[14]City Gas'!J32:K32+[14]SCVNG!J32+[14]Florence!J32+'[14]MG&amp;E'!J32:K32</f>
        <v>0</v>
      </c>
      <c r="K32" s="108"/>
      <c r="L32" s="6">
        <f t="shared" si="2"/>
        <v>17953</v>
      </c>
    </row>
    <row r="33" spans="1:12" s="2" customFormat="1" x14ac:dyDescent="0.25">
      <c r="A33" s="5" t="s">
        <v>29</v>
      </c>
      <c r="B33" s="4">
        <f>'[14]WI Gas'!B33+[14]WEPCO!B33+[14]WPSC!B33+[14]Alliant!B33+[14]NSP!B33+[14]MWNG!B33+'[14]SWL&amp;P'!B33+'[14]City Gas'!B33+[14]SCVNG!B33+[14]Florence!B33+'[14]MG&amp;E'!B33</f>
        <v>0</v>
      </c>
      <c r="C33" s="4">
        <f>'[14]WI Gas'!C33+[14]WEPCO!C33+[14]WPSC!C33+[14]Alliant!C33+[14]NSP!C33+[14]MWNG!C33+'[14]SWL&amp;P'!C33+'[14]City Gas'!C33+[14]SCVNG!C33+[14]Florence!C33+'[14]MG&amp;E'!C33</f>
        <v>0</v>
      </c>
      <c r="D33" s="107">
        <f>'[14]WI Gas'!D33:E33+[14]WEPCO!D33+[14]WPSC!D33+[14]Alliant!D33+[14]NSP!D33+[14]MWNG!D33+'[14]SWL&amp;P'!D33:E33+'[14]City Gas'!D33:E33+[14]SCVNG!D33+[14]Florence!D33+'[14]MG&amp;E'!D33:E33</f>
        <v>0</v>
      </c>
      <c r="E33" s="108"/>
      <c r="F33" s="107">
        <f>'[14]WI Gas'!F33:G33+[14]WEPCO!F33+[14]WPSC!F33+[14]Alliant!F33+[14]NSP!F33+[14]MWNG!F33+'[14]SWL&amp;P'!F33:G33+'[14]City Gas'!F33:G33+[14]SCVNG!F33+[14]Florence!F33+'[14]MG&amp;E'!F33:G33</f>
        <v>0</v>
      </c>
      <c r="G33" s="108"/>
      <c r="H33" s="107">
        <f>'[14]WI Gas'!H33:I33+[14]WEPCO!H33+[14]WPSC!H33+[14]Alliant!H33+[14]NSP!H33+[14]MWNG!H33+'[14]SWL&amp;P'!H33:I33+'[14]City Gas'!H33:I33+[14]SCVNG!H33+[14]Florence!H33+'[14]MG&amp;E'!H33:I33</f>
        <v>0</v>
      </c>
      <c r="I33" s="108"/>
      <c r="J33" s="107">
        <f>'[14]WI Gas'!J33:K33+[14]WEPCO!J33+[14]WPSC!J33+[14]Alliant!J33+[14]NSP!J33+[14]MWNG!J33+'[14]SWL&amp;P'!J33:K33+'[14]City Gas'!J33:K33+[14]SCVNG!J33+[14]Florence!J33+'[14]MG&amp;E'!J33:K33</f>
        <v>0</v>
      </c>
      <c r="K33" s="108"/>
      <c r="L33" s="6">
        <f t="shared" si="2"/>
        <v>0</v>
      </c>
    </row>
    <row r="34" spans="1:12" s="2" customFormat="1" x14ac:dyDescent="0.25">
      <c r="A34" s="5" t="s">
        <v>30</v>
      </c>
      <c r="B34" s="4">
        <f>'[14]WI Gas'!B34+[14]WEPCO!B34+[14]WPSC!B34+[14]Alliant!B34+[14]NSP!B34+[14]MWNG!B34+'[14]SWL&amp;P'!B34+'[14]City Gas'!B34+[14]SCVNG!B34+[14]Florence!B34+'[14]MG&amp;E'!B34</f>
        <v>0</v>
      </c>
      <c r="C34" s="4">
        <f>'[14]WI Gas'!C34+[14]WEPCO!C34+[14]WPSC!C34+[14]Alliant!C34+[14]NSP!C34+[14]MWNG!C34+'[14]SWL&amp;P'!C34+'[14]City Gas'!C34+[14]SCVNG!C34+[14]Florence!C34+'[14]MG&amp;E'!C34</f>
        <v>103</v>
      </c>
      <c r="D34" s="107">
        <f>'[14]WI Gas'!D34:E34+[14]WEPCO!D34+[14]WPSC!D34+[14]Alliant!D34+[14]NSP!D34+[14]MWNG!D34+'[14]SWL&amp;P'!D34:E34+'[14]City Gas'!D34:E34+[14]SCVNG!D34+[14]Florence!D34+'[14]MG&amp;E'!D34:E34</f>
        <v>20156</v>
      </c>
      <c r="E34" s="108"/>
      <c r="F34" s="107">
        <f>'[14]WI Gas'!F34:G34+[14]WEPCO!F34+[14]WPSC!F34+[14]Alliant!F34+[14]NSP!F34+[14]MWNG!F34+'[14]SWL&amp;P'!F34:G34+'[14]City Gas'!F34:G34+[14]SCVNG!F34+[14]Florence!F34+'[14]MG&amp;E'!F34:G34</f>
        <v>0</v>
      </c>
      <c r="G34" s="108"/>
      <c r="H34" s="107">
        <f>'[14]WI Gas'!H34:I34+[14]WEPCO!H34+[14]WPSC!H34+[14]Alliant!H34+[14]NSP!H34+[14]MWNG!H34+'[14]SWL&amp;P'!H34:I34+'[14]City Gas'!H34:I34+[14]SCVNG!H34+[14]Florence!H34+'[14]MG&amp;E'!H34:I34</f>
        <v>0</v>
      </c>
      <c r="I34" s="108"/>
      <c r="J34" s="107">
        <f>'[14]WI Gas'!J34:K34+[14]WEPCO!J34+[14]WPSC!J34+[14]Alliant!J34+[14]NSP!J34+[14]MWNG!J34+'[14]SWL&amp;P'!J34:K34+'[14]City Gas'!J34:K34+[14]SCVNG!J34+[14]Florence!J34+'[14]MG&amp;E'!J34:K34</f>
        <v>0</v>
      </c>
      <c r="K34" s="108"/>
      <c r="L34" s="6">
        <f t="shared" si="2"/>
        <v>20259</v>
      </c>
    </row>
    <row r="35" spans="1:12" s="2" customFormat="1" x14ac:dyDescent="0.25">
      <c r="A35" s="5" t="s">
        <v>31</v>
      </c>
      <c r="B35" s="4">
        <f>'[14]WI Gas'!B35+[14]WEPCO!B35+[14]WPSC!B35+[14]Alliant!B35+[14]NSP!B35+[14]MWNG!B35+'[14]SWL&amp;P'!B35+'[14]City Gas'!B35+[14]SCVNG!B35+[14]Florence!B35+'[14]MG&amp;E'!B35</f>
        <v>0</v>
      </c>
      <c r="C35" s="4">
        <f>'[14]WI Gas'!C35+[14]WEPCO!C35+[14]WPSC!C35+[14]Alliant!C35+[14]NSP!C35+[14]MWNG!C35+'[14]SWL&amp;P'!C35+'[14]City Gas'!C35+[14]SCVNG!C35+[14]Florence!C35+'[14]MG&amp;E'!C35</f>
        <v>1272471</v>
      </c>
      <c r="D35" s="107">
        <f>'[14]WI Gas'!D35:E35+[14]WEPCO!D35+[14]WPSC!D35+[14]Alliant!D35+[14]NSP!D35+[14]MWNG!D35+'[14]SWL&amp;P'!D35:E35+'[14]City Gas'!D35:E35+[14]SCVNG!D35+[14]Florence!D35+'[14]MG&amp;E'!D35:E35</f>
        <v>15018</v>
      </c>
      <c r="E35" s="108"/>
      <c r="F35" s="107">
        <f>'[14]WI Gas'!F35:G35+[14]WEPCO!F35+[14]WPSC!F35+[14]Alliant!F35+[14]NSP!F35+[14]MWNG!F35+'[14]SWL&amp;P'!F35:G35+'[14]City Gas'!F35:G35+[14]SCVNG!F35+[14]Florence!F35+'[14]MG&amp;E'!F35:G35</f>
        <v>1033</v>
      </c>
      <c r="G35" s="108"/>
      <c r="H35" s="107">
        <f>'[14]WI Gas'!H35:I35+[14]WEPCO!H35+[14]WPSC!H35+[14]Alliant!H35+[14]NSP!H35+[14]MWNG!H35+'[14]SWL&amp;P'!H35:I35+'[14]City Gas'!H35:I35+[14]SCVNG!H35+[14]Florence!H35+'[14]MG&amp;E'!H35:I35</f>
        <v>61</v>
      </c>
      <c r="I35" s="108"/>
      <c r="J35" s="107">
        <f>'[14]WI Gas'!J35:K35+[14]WEPCO!J35+[14]WPSC!J35+[14]Alliant!J35+[14]NSP!J35+[14]MWNG!J35+'[14]SWL&amp;P'!J35:K35+'[14]City Gas'!J35:K35+[14]SCVNG!J35+[14]Florence!J35+'[14]MG&amp;E'!J35:K35</f>
        <v>1</v>
      </c>
      <c r="K35" s="108"/>
      <c r="L35" s="6">
        <f t="shared" si="2"/>
        <v>1288584</v>
      </c>
    </row>
    <row r="36" spans="1:12" s="2" customFormat="1" x14ac:dyDescent="0.25">
      <c r="A36" s="5" t="s">
        <v>32</v>
      </c>
      <c r="B36" s="4">
        <f>'[14]WI Gas'!B36+[14]WEPCO!B36+[14]WPSC!B36+[14]Alliant!B36+[14]NSP!B36+[14]MWNG!B36+'[14]SWL&amp;P'!B36+'[14]City Gas'!B36+[14]SCVNG!B36+[14]Florence!B36+'[14]MG&amp;E'!B36</f>
        <v>0</v>
      </c>
      <c r="C36" s="4">
        <f>'[14]WI Gas'!C36+[14]WEPCO!C36+[14]WPSC!C36+[14]Alliant!C36+[14]NSP!C36+[14]MWNG!C36+'[14]SWL&amp;P'!C36+'[14]City Gas'!C36+[14]SCVNG!C36+[14]Florence!C36+'[14]MG&amp;E'!C36</f>
        <v>0</v>
      </c>
      <c r="D36" s="107">
        <f>'[14]WI Gas'!D36:E36+[14]WEPCO!D36+[14]WPSC!D36+[14]Alliant!D36+[14]NSP!D36+[14]MWNG!D36+'[14]SWL&amp;P'!D36:E36+'[14]City Gas'!D36:E36+[14]SCVNG!D36+[14]Florence!D36+'[14]MG&amp;E'!D36:E36</f>
        <v>0</v>
      </c>
      <c r="E36" s="108"/>
      <c r="F36" s="107">
        <f>'[14]WI Gas'!F36:G36+[14]WEPCO!F36+[14]WPSC!F36+[14]Alliant!F36+[14]NSP!F36+[14]MWNG!F36+'[14]SWL&amp;P'!F36:G36+'[14]City Gas'!F36:G36+[14]SCVNG!F36+[14]Florence!F36+'[14]MG&amp;E'!F36:G36</f>
        <v>0</v>
      </c>
      <c r="G36" s="108"/>
      <c r="H36" s="107">
        <f>'[14]WI Gas'!H36:I36+[14]WEPCO!H36+[14]WPSC!H36+[14]Alliant!H36+[14]NSP!H36+[14]MWNG!H36+'[14]SWL&amp;P'!H36:I36+'[14]City Gas'!H36:I36+[14]SCVNG!H36+[14]Florence!H36+'[14]MG&amp;E'!H36:I36</f>
        <v>0</v>
      </c>
      <c r="I36" s="108"/>
      <c r="J36" s="107">
        <f>'[14]WI Gas'!J36:K36+[14]WEPCO!J36+[14]WPSC!J36+[14]Alliant!J36+[14]NSP!J36+[14]MWNG!J36+'[14]SWL&amp;P'!J36:K36+'[14]City Gas'!J36:K36+[14]SCVNG!J36+[14]Florence!J36+'[14]MG&amp;E'!J36:K36</f>
        <v>0</v>
      </c>
      <c r="K36" s="108"/>
      <c r="L36" s="6">
        <f t="shared" si="2"/>
        <v>0</v>
      </c>
    </row>
    <row r="37" spans="1:12" s="2" customFormat="1" x14ac:dyDescent="0.25">
      <c r="A37" s="5" t="s">
        <v>10</v>
      </c>
      <c r="B37" s="4">
        <f>'[14]WI Gas'!B37+[14]WEPCO!B37+[14]WPSC!B37+[14]Alliant!B37+[14]NSP!B37+[14]MWNG!B37+'[14]SWL&amp;P'!B37+'[14]City Gas'!B37+[14]SCVNG!B37+[14]Florence!B37+'[14]MG&amp;E'!B37</f>
        <v>0</v>
      </c>
      <c r="C37" s="4">
        <f>'[14]WI Gas'!C37+[14]WEPCO!C37+[14]WPSC!C37+[14]Alliant!C37+[14]NSP!C37+[14]MWNG!C37+'[14]SWL&amp;P'!C37+'[14]City Gas'!C37+[14]SCVNG!C37+[14]Florence!C37+'[14]MG&amp;E'!C37</f>
        <v>0</v>
      </c>
      <c r="D37" s="107">
        <f>'[14]WI Gas'!D37:E37+[14]WEPCO!D37+[14]WPSC!D37+[14]Alliant!D37+[14]NSP!D37+[14]MWNG!D37+'[14]SWL&amp;P'!D37:E37+'[14]City Gas'!D37:E37+[14]SCVNG!D37+[14]Florence!D37+'[14]MG&amp;E'!D37:E37</f>
        <v>0</v>
      </c>
      <c r="E37" s="108"/>
      <c r="F37" s="107">
        <f>'[14]WI Gas'!F37:G37+[14]WEPCO!F37+[14]WPSC!F37+[14]Alliant!F37+[14]NSP!F37+[14]MWNG!F37+'[14]SWL&amp;P'!F37:G37+'[14]City Gas'!F37:G37+[14]SCVNG!F37+[14]Florence!F37+'[14]MG&amp;E'!F37:G37</f>
        <v>0</v>
      </c>
      <c r="G37" s="108"/>
      <c r="H37" s="107">
        <f>'[14]WI Gas'!H37:I37+[14]WEPCO!H37+[14]WPSC!H37+[14]Alliant!H37+[14]NSP!H37+[14]MWNG!H37+'[14]SWL&amp;P'!H37:I37+'[14]City Gas'!H37:I37+[14]SCVNG!H37+[14]Florence!H37+'[14]MG&amp;E'!H37:I37</f>
        <v>0</v>
      </c>
      <c r="I37" s="108"/>
      <c r="J37" s="107">
        <f>'[14]WI Gas'!J37:K37+[14]WEPCO!J37+[14]WPSC!J37+[14]Alliant!J37+[14]NSP!J37+[14]MWNG!J37+'[14]SWL&amp;P'!J37:K37+'[14]City Gas'!J37:K37+[14]SCVNG!J37+[14]Florence!J37+'[14]MG&amp;E'!J37:K37</f>
        <v>0</v>
      </c>
      <c r="K37" s="108"/>
      <c r="L37" s="6">
        <f t="shared" si="2"/>
        <v>0</v>
      </c>
    </row>
    <row r="38" spans="1:12" s="2" customFormat="1" x14ac:dyDescent="0.25">
      <c r="A38" s="5" t="s">
        <v>10</v>
      </c>
      <c r="B38" s="4">
        <f>'[14]WI Gas'!B38+[14]WEPCO!B38+[14]WPSC!B38+[14]Alliant!B38+[14]NSP!B38+[14]MWNG!B38+'[14]SWL&amp;P'!B38+'[14]City Gas'!B38+[14]SCVNG!B38+[14]Florence!B38+'[14]MG&amp;E'!B38</f>
        <v>0</v>
      </c>
      <c r="C38" s="4">
        <f>'[14]WI Gas'!C38+[14]WEPCO!C38+[14]WPSC!C38+[14]Alliant!C38+[14]NSP!C38+[14]MWNG!C38+'[14]SWL&amp;P'!C38+'[14]City Gas'!C38+[14]SCVNG!C38+[14]Florence!C38+'[14]MG&amp;E'!C38</f>
        <v>3</v>
      </c>
      <c r="D38" s="107">
        <f>'[14]WI Gas'!D38:E38+[14]WEPCO!D38+[14]WPSC!D38+[14]Alliant!D38+[14]NSP!D38+[14]MWNG!D38+'[14]SWL&amp;P'!D38:E38+'[14]City Gas'!D38:E38+[14]SCVNG!D38+[14]Florence!D38+'[14]MG&amp;E'!D38:E38</f>
        <v>0</v>
      </c>
      <c r="E38" s="108"/>
      <c r="F38" s="107">
        <f>'[14]WI Gas'!F38:G38+[14]WEPCO!F38+[14]WPSC!F38+[14]Alliant!F38+[14]NSP!F38+[14]MWNG!F38+'[14]SWL&amp;P'!F38:G38+'[14]City Gas'!F38:G38+[14]SCVNG!F38+[14]Florence!F38+'[14]MG&amp;E'!F38:G38</f>
        <v>0</v>
      </c>
      <c r="G38" s="108"/>
      <c r="H38" s="107">
        <f>'[14]WI Gas'!H38:I38+[14]WEPCO!H38+[14]WPSC!H38+[14]Alliant!H38+[14]NSP!H38+[14]MWNG!H38+'[14]SWL&amp;P'!H38:I38+'[14]City Gas'!H38:I38+[14]SCVNG!H38+[14]Florence!H38+'[14]MG&amp;E'!H38:I38</f>
        <v>0</v>
      </c>
      <c r="I38" s="108"/>
      <c r="J38" s="107">
        <f>'[14]WI Gas'!J38:K38+[14]WEPCO!J38+[14]WPSC!J38+[14]Alliant!J38+[14]NSP!J38+[14]MWNG!J38+'[14]SWL&amp;P'!J38:K38+'[14]City Gas'!J38:K38+[14]SCVNG!J38+[14]Florence!J38+'[14]MG&amp;E'!J38:K38</f>
        <v>0</v>
      </c>
      <c r="K38" s="108"/>
      <c r="L38" s="6">
        <f t="shared" si="2"/>
        <v>3</v>
      </c>
    </row>
    <row r="39" spans="1:12" s="2" customFormat="1" x14ac:dyDescent="0.25">
      <c r="A39" s="11" t="s">
        <v>11</v>
      </c>
      <c r="B39" s="6">
        <f>SUM(B30:B38)</f>
        <v>0</v>
      </c>
      <c r="C39" s="6">
        <f t="shared" ref="C39:L39" si="3">SUM(C30:C38)</f>
        <v>1525279</v>
      </c>
      <c r="D39" s="109">
        <f t="shared" si="3"/>
        <v>86206</v>
      </c>
      <c r="E39" s="109">
        <f t="shared" si="3"/>
        <v>0</v>
      </c>
      <c r="F39" s="109">
        <f t="shared" si="3"/>
        <v>2476</v>
      </c>
      <c r="G39" s="109">
        <f t="shared" si="3"/>
        <v>0</v>
      </c>
      <c r="H39" s="109">
        <f t="shared" si="3"/>
        <v>297</v>
      </c>
      <c r="I39" s="109">
        <f t="shared" si="3"/>
        <v>0</v>
      </c>
      <c r="J39" s="110">
        <f t="shared" si="3"/>
        <v>10</v>
      </c>
      <c r="K39" s="111"/>
      <c r="L39" s="6">
        <f t="shared" si="3"/>
        <v>1614268</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'[14]WI Gas'!B43+[14]WEPCO!B43+[14]WPSC!B43+[14]Alliant!B43+[14]NSP!B43+[14]MWNG!B43+'[14]SWL&amp;P'!B43+'[14]City Gas'!B43+[14]SCVNG!B43+[14]Florence!B43+'[14]MG&amp;E'!B43</f>
        <v>17.86</v>
      </c>
      <c r="C43" s="4">
        <f>'[14]WI Gas'!C43+[14]WEPCO!C43+[14]WPSC!C43+[14]Alliant!C43+[14]NSP!C43+[14]MWNG!C43+'[14]SWL&amp;P'!C43+'[14]City Gas'!C43+[14]SCVNG!C43+[14]Florence!C43+'[14]MG&amp;E'!C43</f>
        <v>4.57</v>
      </c>
      <c r="D43" s="4">
        <f>'[14]WI Gas'!D43+[14]WEPCO!D43+[14]WPSC!D43+[14]Alliant!D43+[14]NSP!D43+[14]MWNG!D43+'[14]SWL&amp;P'!D43+'[14]City Gas'!D43+[14]SCVNG!D43+[14]Florence!D43+'[14]MG&amp;E'!D43</f>
        <v>33.71</v>
      </c>
      <c r="E43" s="4">
        <f>'[14]WI Gas'!E43+[14]WEPCO!E43+[14]WPSC!E43+[14]Alliant!E43+[14]NSP!E43+[14]MWNG!E43+'[14]SWL&amp;P'!E43+'[14]City Gas'!E43+[14]SCVNG!E43+[14]Florence!E43+'[14]MG&amp;E'!E43</f>
        <v>1548.31</v>
      </c>
      <c r="F43" s="4">
        <f>'[14]WI Gas'!F43+[14]WEPCO!F43+[14]WPSC!F43+[14]Alliant!F43+[14]NSP!F43+[14]MWNG!F43+'[14]SWL&amp;P'!F43+'[14]City Gas'!F43+[14]SCVNG!F43+[14]Florence!F43+'[14]MG&amp;E'!F43</f>
        <v>7715.9250000000002</v>
      </c>
      <c r="G43" s="4">
        <f>'[14]WI Gas'!G43+[14]WEPCO!G43+[14]WPSC!G43+[14]Alliant!G43+[14]NSP!G43+[14]MWNG!G43+'[14]SWL&amp;P'!G43+'[14]City Gas'!G43+[14]SCVNG!G43+[14]Florence!G43+'[14]MG&amp;E'!G43</f>
        <v>5136.0230000000001</v>
      </c>
      <c r="H43" s="4">
        <f>'[14]WI Gas'!H43+[14]WEPCO!H43+[14]WPSC!H43+[14]Alliant!H43+[14]NSP!H43+[14]MWNG!H43+'[14]SWL&amp;P'!H43+'[14]City Gas'!H43+[14]SCVNG!H43+[14]Florence!H43+'[14]MG&amp;E'!H43</f>
        <v>4092.1820000000002</v>
      </c>
      <c r="I43" s="4">
        <f>'[14]WI Gas'!I43+[14]WEPCO!I43+[14]WPSC!I43+[14]Alliant!I43+[14]NSP!I43+[14]MWNG!I43+'[14]SWL&amp;P'!I43+'[14]City Gas'!I43+[14]SCVNG!I43+[14]Florence!I43+'[14]MG&amp;E'!I43</f>
        <v>11376.671999999999</v>
      </c>
      <c r="J43" s="4">
        <f>'[14]WI Gas'!J43+[14]WEPCO!J43+[14]WPSC!J43+[14]Alliant!J43+[14]NSP!J43+[14]MWNG!J43+'[14]SWL&amp;P'!J43+'[14]City Gas'!J43+[14]SCVNG!J43+[14]Florence!J43+'[14]MG&amp;E'!J43</f>
        <v>6592.1379999999999</v>
      </c>
      <c r="K43" s="4">
        <f>'[14]WI Gas'!K43+[14]WEPCO!K43+[14]WPSC!K43+[14]Alliant!K43+[14]NSP!K43+[14]MWNG!K43+'[14]SWL&amp;P'!K43+'[14]City Gas'!K43+[14]SCVNG!K43+[14]Florence!K43+'[14]MG&amp;E'!K43</f>
        <v>1154.8980000000001</v>
      </c>
      <c r="L43" s="17">
        <f>SUM(B43:K43)</f>
        <v>37672.288</v>
      </c>
    </row>
    <row r="44" spans="1:12" s="2" customFormat="1" x14ac:dyDescent="0.25">
      <c r="A44" s="5" t="s">
        <v>19</v>
      </c>
      <c r="B44" s="4">
        <f>'[14]WI Gas'!B44+[14]WEPCO!B44+[14]WPSC!B44+[14]Alliant!B44+[14]NSP!B44+[14]MWNG!B44+'[14]SWL&amp;P'!B44+'[14]City Gas'!B44+[14]SCVNG!B44+[14]Florence!B44+'[14]MG&amp;E'!B44</f>
        <v>2991</v>
      </c>
      <c r="C44" s="4">
        <f>'[14]WI Gas'!C44+[14]WEPCO!C44+[14]WPSC!C44+[14]Alliant!C44+[14]NSP!C44+[14]MWNG!C44+'[14]SWL&amp;P'!C44+'[14]City Gas'!C44+[14]SCVNG!C44+[14]Florence!C44+'[14]MG&amp;E'!C44</f>
        <v>2835</v>
      </c>
      <c r="D44" s="4">
        <f>'[14]WI Gas'!D44+[14]WEPCO!D44+[14]WPSC!D44+[14]Alliant!D44+[14]NSP!D44+[14]MWNG!D44+'[14]SWL&amp;P'!D44+'[14]City Gas'!D44+[14]SCVNG!D44+[14]Florence!D44+'[14]MG&amp;E'!D44</f>
        <v>2373</v>
      </c>
      <c r="E44" s="4">
        <f>'[14]WI Gas'!E44+[14]WEPCO!E44+[14]WPSC!E44+[14]Alliant!E44+[14]NSP!E44+[14]MWNG!E44+'[14]SWL&amp;P'!E44+'[14]City Gas'!E44+[14]SCVNG!E44+[14]Florence!E44+'[14]MG&amp;E'!E44</f>
        <v>58890</v>
      </c>
      <c r="F44" s="4">
        <f>'[14]WI Gas'!F44+[14]WEPCO!F44+[14]WPSC!F44+[14]Alliant!F44+[14]NSP!F44+[14]MWNG!F44+'[14]SWL&amp;P'!F44+'[14]City Gas'!F44+[14]SCVNG!F44+[14]Florence!F44+'[14]MG&amp;E'!F44</f>
        <v>229736</v>
      </c>
      <c r="G44" s="4">
        <f>'[14]WI Gas'!G44+[14]WEPCO!G44+[14]WPSC!G44+[14]Alliant!G44+[14]NSP!G44+[14]MWNG!G44+'[14]SWL&amp;P'!G44+'[14]City Gas'!G44+[14]SCVNG!G44+[14]Florence!G44+'[14]MG&amp;E'!G44</f>
        <v>309768</v>
      </c>
      <c r="H44" s="4">
        <f>'[14]WI Gas'!H44+[14]WEPCO!H44+[14]WPSC!H44+[14]Alliant!H44+[14]NSP!H44+[14]MWNG!H44+'[14]SWL&amp;P'!H44+'[14]City Gas'!H44+[14]SCVNG!H44+[14]Florence!H44+'[14]MG&amp;E'!H44</f>
        <v>271747</v>
      </c>
      <c r="I44" s="4">
        <f>'[14]WI Gas'!I44+[14]WEPCO!I44+[14]WPSC!I44+[14]Alliant!I44+[14]NSP!I44+[14]MWNG!I44+'[14]SWL&amp;P'!I44+'[14]City Gas'!I44+[14]SCVNG!I44+[14]Florence!I44+'[14]MG&amp;E'!I44</f>
        <v>372409</v>
      </c>
      <c r="J44" s="4">
        <f>'[14]WI Gas'!J44+[14]WEPCO!J44+[14]WPSC!J44+[14]Alliant!J44+[14]NSP!J44+[14]MWNG!J44+'[14]SWL&amp;P'!J44+'[14]City Gas'!J44+[14]SCVNG!J44+[14]Florence!J44+'[14]MG&amp;E'!J44</f>
        <v>286852</v>
      </c>
      <c r="K44" s="4">
        <f>'[14]WI Gas'!K44+[14]WEPCO!K44+[14]WPSC!K44+[14]Alliant!K44+[14]NSP!K44+[14]MWNG!K44+'[14]SWL&amp;P'!K44+'[14]City Gas'!K44+[14]SCVNG!K44+[14]Florence!K44+'[14]MG&amp;E'!K44</f>
        <v>76667</v>
      </c>
      <c r="L44" s="6">
        <f>SUM(B44:K44)</f>
        <v>1614268</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'[14]WI Gas'!E49:F49+[14]WEPCO!E49+[14]WPSC!E49+[14]Alliant!E49+[14]NSP!E49+[14]MWNG!E49+'[14]SWL&amp;P'!E49:F49+'[14]City Gas'!E49:F49+[14]SCVNG!E49+[14]Florence!E49+'[14]MG&amp;E'!E49:F49</f>
        <v>12</v>
      </c>
      <c r="F49" s="108"/>
      <c r="G49" s="107">
        <f>'[14]WI Gas'!G49:H49+[14]WEPCO!G49+[14]WPSC!G49+[14]Alliant!G49+[14]NSP!G49+[14]MWNG!G49+'[14]SWL&amp;P'!G49:H49+'[14]City Gas'!G49:H49+[14]SCVNG!G49+[14]Florence!G49+'[14]MG&amp;E'!G49:H49</f>
        <v>4</v>
      </c>
      <c r="H49" s="108"/>
      <c r="I49" s="107">
        <f>'[14]WI Gas'!I49:J49+[14]WEPCO!I49+[14]WPSC!I49+[14]Alliant!I49+[14]NSP!I49+[14]MWNG!I49+'[14]SWL&amp;P'!I49:J49+'[14]City Gas'!I49:J49+[14]SCVNG!I49+[14]Florence!I49+'[14]MG&amp;E'!I49:J49</f>
        <v>131</v>
      </c>
      <c r="J49" s="108"/>
      <c r="K49" s="107">
        <f>'[14]WI Gas'!K49:L49+[14]WEPCO!K49+[14]WPSC!K49+[14]Alliant!K49+[14]NSP!K49+[14]MWNG!K49+'[14]SWL&amp;P'!K49:L49+'[14]City Gas'!K49:L49+[14]SCVNG!K49+[14]Florence!K49+'[14]MG&amp;E'!K49:L49</f>
        <v>42</v>
      </c>
      <c r="L49" s="108"/>
    </row>
    <row r="50" spans="1:12" s="2" customFormat="1" x14ac:dyDescent="0.25">
      <c r="A50" s="101" t="s">
        <v>54</v>
      </c>
      <c r="B50" s="102"/>
      <c r="C50" s="102"/>
      <c r="D50" s="103"/>
      <c r="E50" s="107">
        <f>'[14]WI Gas'!E50:F50+[14]WEPCO!E50+[14]WPSC!E50+[14]Alliant!E50+[14]NSP!E50+[14]MWNG!E50+'[14]SWL&amp;P'!E50:F50+'[14]City Gas'!E50:F50+[14]SCVNG!E50+[14]Florence!E50+'[14]MG&amp;E'!E50:F50</f>
        <v>30</v>
      </c>
      <c r="F50" s="108"/>
      <c r="G50" s="107">
        <f>'[14]WI Gas'!G50:H50+[14]WEPCO!G50+[14]WPSC!G50+[14]Alliant!G50+[14]NSP!G50+[14]MWNG!G50+'[14]SWL&amp;P'!G50:H50+'[14]City Gas'!G50:H50+[14]SCVNG!G50+[14]Florence!G50+'[14]MG&amp;E'!G50:H50</f>
        <v>15</v>
      </c>
      <c r="H50" s="108"/>
      <c r="I50" s="107">
        <f>'[14]WI Gas'!I50:J50+[14]WEPCO!I50+[14]WPSC!I50+[14]Alliant!I50+[14]NSP!I50+[14]MWNG!I50+'[14]SWL&amp;P'!I50:J50+'[14]City Gas'!I50:J50+[14]SCVNG!I50+[14]Florence!I50+'[14]MG&amp;E'!I50:J50</f>
        <v>161</v>
      </c>
      <c r="J50" s="108"/>
      <c r="K50" s="107">
        <f>'[14]WI Gas'!K50:L50+[14]WEPCO!K50+[14]WPSC!K50+[14]Alliant!K50+[14]NSP!K50+[14]MWNG!K50+'[14]SWL&amp;P'!K50:L50+'[14]City Gas'!K50:L50+[14]SCVNG!K50+[14]Florence!K50+'[14]MG&amp;E'!K50:L50</f>
        <v>90</v>
      </c>
      <c r="L50" s="108"/>
    </row>
    <row r="51" spans="1:12" s="2" customFormat="1" x14ac:dyDescent="0.25">
      <c r="A51" s="101" t="s">
        <v>55</v>
      </c>
      <c r="B51" s="102"/>
      <c r="C51" s="102"/>
      <c r="D51" s="103"/>
      <c r="E51" s="107">
        <f>'[14]WI Gas'!E51:F51+[14]WEPCO!E51+[14]WPSC!E51+[14]Alliant!E51+[14]NSP!E51+[14]MWNG!E51+'[14]SWL&amp;P'!E51:F51+'[14]City Gas'!E51:F51+[14]SCVNG!E51+[14]Florence!E51+'[14]MG&amp;E'!E51:F51</f>
        <v>203</v>
      </c>
      <c r="F51" s="108"/>
      <c r="G51" s="107">
        <f>'[14]WI Gas'!G51:H51+[14]WEPCO!G51+[14]WPSC!G51+[14]Alliant!G51+[14]NSP!G51+[14]MWNG!G51+'[14]SWL&amp;P'!G51:H51+'[14]City Gas'!G51:H51+[14]SCVNG!G51+[14]Florence!G51+'[14]MG&amp;E'!G51:H51</f>
        <v>170</v>
      </c>
      <c r="H51" s="108"/>
      <c r="I51" s="107">
        <f>'[14]WI Gas'!I51:J51+[14]WEPCO!I51+[14]WPSC!I51+[14]Alliant!I51+[14]NSP!I51+[14]MWNG!I51+'[14]SWL&amp;P'!I51:J51+'[14]City Gas'!I51:J51+[14]SCVNG!I51+[14]Florence!I51+'[14]MG&amp;E'!I51:J51</f>
        <v>1022</v>
      </c>
      <c r="J51" s="108"/>
      <c r="K51" s="107">
        <f>'[14]WI Gas'!K51:L51+[14]WEPCO!K51+[14]WPSC!K51+[14]Alliant!K51+[14]NSP!K51+[14]MWNG!K51+'[14]SWL&amp;P'!K51:L51+'[14]City Gas'!K51:L51+[14]SCVNG!K51+[14]Florence!K51+'[14]MG&amp;E'!K51:L51</f>
        <v>860</v>
      </c>
      <c r="L51" s="108"/>
    </row>
    <row r="52" spans="1:12" s="2" customFormat="1" x14ac:dyDescent="0.25">
      <c r="A52" s="101" t="s">
        <v>56</v>
      </c>
      <c r="B52" s="102"/>
      <c r="C52" s="102"/>
      <c r="D52" s="103"/>
      <c r="E52" s="107">
        <f>'[14]WI Gas'!E52:F52+[14]WEPCO!E52+[14]WPSC!E52+[14]Alliant!E52+[14]NSP!E52+[14]MWNG!E52+'[14]SWL&amp;P'!E52:F52+'[14]City Gas'!E52:F52+[14]SCVNG!E52+[14]Florence!E52+'[14]MG&amp;E'!E52:F52</f>
        <v>3</v>
      </c>
      <c r="F52" s="108"/>
      <c r="G52" s="107">
        <f>'[14]WI Gas'!G52:H52+[14]WEPCO!G52+[14]WPSC!G52+[14]Alliant!G52+[14]NSP!G52+[14]MWNG!G52+'[14]SWL&amp;P'!G52:H52+'[14]City Gas'!G52:H52+[14]SCVNG!G52+[14]Florence!G52+'[14]MG&amp;E'!G52:H52</f>
        <v>2</v>
      </c>
      <c r="H52" s="108"/>
      <c r="I52" s="107">
        <f>'[14]WI Gas'!I52:J52+[14]WEPCO!I52+[14]WPSC!I52+[14]Alliant!I52+[14]NSP!I52+[14]MWNG!I52+'[14]SWL&amp;P'!I52:J52+'[14]City Gas'!I52:J52+[14]SCVNG!I52+[14]Florence!I52+'[14]MG&amp;E'!I52:J52</f>
        <v>143</v>
      </c>
      <c r="J52" s="108"/>
      <c r="K52" s="107">
        <f>'[14]WI Gas'!K52:L52+[14]WEPCO!K52+[14]WPSC!K52+[14]Alliant!K52+[14]NSP!K52+[14]MWNG!K52+'[14]SWL&amp;P'!K52:L52+'[14]City Gas'!K52:L52+[14]SCVNG!K52+[14]Florence!K52+'[14]MG&amp;E'!K52:L52</f>
        <v>56</v>
      </c>
      <c r="L52" s="108"/>
    </row>
    <row r="53" spans="1:12" s="2" customFormat="1" x14ac:dyDescent="0.25">
      <c r="A53" s="101" t="s">
        <v>57</v>
      </c>
      <c r="B53" s="102"/>
      <c r="C53" s="102"/>
      <c r="D53" s="103"/>
      <c r="E53" s="107">
        <f>'[14]WI Gas'!E53:F53+[14]WEPCO!E53+[14]WPSC!E53+[14]Alliant!E53+[14]NSP!E53+[14]MWNG!E53+'[14]SWL&amp;P'!E53:F53+'[14]City Gas'!E53:F53+[14]SCVNG!E53+[14]Florence!E53+'[14]MG&amp;E'!E53:F53</f>
        <v>165</v>
      </c>
      <c r="F53" s="108"/>
      <c r="G53" s="107">
        <f>'[14]WI Gas'!G53:H53+[14]WEPCO!G53+[14]WPSC!G53+[14]Alliant!G53+[14]NSP!G53+[14]MWNG!G53+'[14]SWL&amp;P'!G53:H53+'[14]City Gas'!G53:H53+[14]SCVNG!G53+[14]Florence!G53+'[14]MG&amp;E'!G53:H53</f>
        <v>70</v>
      </c>
      <c r="H53" s="108"/>
      <c r="I53" s="107">
        <f>'[14]WI Gas'!I53:J53+[14]WEPCO!I53+[14]WPSC!I53+[14]Alliant!I53+[14]NSP!I53+[14]MWNG!I53+'[14]SWL&amp;P'!I53:J53+'[14]City Gas'!I53:J53+[14]SCVNG!I53+[14]Florence!I53+'[14]MG&amp;E'!I53:J53</f>
        <v>806</v>
      </c>
      <c r="J53" s="108"/>
      <c r="K53" s="107">
        <f>'[14]WI Gas'!K53:L53+[14]WEPCO!K53+[14]WPSC!K53+[14]Alliant!K53+[14]NSP!K53+[14]MWNG!K53+'[14]SWL&amp;P'!K53:L53+'[14]City Gas'!K53:L53+[14]SCVNG!K53+[14]Florence!K53+'[14]MG&amp;E'!K53:L53</f>
        <v>361</v>
      </c>
      <c r="L53" s="108"/>
    </row>
    <row r="54" spans="1:12" s="2" customFormat="1" x14ac:dyDescent="0.25">
      <c r="A54" s="101" t="s">
        <v>58</v>
      </c>
      <c r="B54" s="102"/>
      <c r="C54" s="102"/>
      <c r="D54" s="103"/>
      <c r="E54" s="107">
        <f>'[14]WI Gas'!E54:F54+[14]WEPCO!E54+[14]WPSC!E54+[14]Alliant!E54+[14]NSP!E54+[14]MWNG!E54+'[14]SWL&amp;P'!E54:F54+'[14]City Gas'!E54:F54+[14]SCVNG!E54+[14]Florence!E54+'[14]MG&amp;E'!E54:F54</f>
        <v>178</v>
      </c>
      <c r="F54" s="108"/>
      <c r="G54" s="107">
        <f>'[14]WI Gas'!G54:H54+[14]WEPCO!G54+[14]WPSC!G54+[14]Alliant!G54+[14]NSP!G54+[14]MWNG!G54+'[14]SWL&amp;P'!G54:H54+'[14]City Gas'!G54:H54+[14]SCVNG!G54+[14]Florence!G54+'[14]MG&amp;E'!G54:H54</f>
        <v>54</v>
      </c>
      <c r="H54" s="108"/>
      <c r="I54" s="107">
        <f>'[14]WI Gas'!I54:J54+[14]WEPCO!I54+[14]WPSC!I54+[14]Alliant!I54+[14]NSP!I54+[14]MWNG!I54+'[14]SWL&amp;P'!I54:J54+'[14]City Gas'!I54:J54+[14]SCVNG!I54+[14]Florence!I54+'[14]MG&amp;E'!I54:J54</f>
        <v>4303</v>
      </c>
      <c r="J54" s="108"/>
      <c r="K54" s="107">
        <f>'[14]WI Gas'!K54:L54+[14]WEPCO!K54+[14]WPSC!K54+[14]Alliant!K54+[14]NSP!K54+[14]MWNG!K54+'[14]SWL&amp;P'!K54:L54+'[14]City Gas'!K54:L54+[14]SCVNG!K54+[14]Florence!K54+'[14]MG&amp;E'!K54:L54</f>
        <v>563</v>
      </c>
      <c r="L54" s="108"/>
    </row>
    <row r="55" spans="1:12" s="2" customFormat="1" x14ac:dyDescent="0.25">
      <c r="A55" s="101" t="s">
        <v>59</v>
      </c>
      <c r="B55" s="102"/>
      <c r="C55" s="102"/>
      <c r="D55" s="103"/>
      <c r="E55" s="107">
        <f>'[14]WI Gas'!E55:F55+[14]WEPCO!E55+[14]WPSC!E55+[14]Alliant!E55+[14]NSP!E55+[14]MWNG!E55+'[14]SWL&amp;P'!E55:F55+'[14]City Gas'!E55:F55+[14]SCVNG!E55+[14]Florence!E55+'[14]MG&amp;E'!E55:F55</f>
        <v>2</v>
      </c>
      <c r="F55" s="108"/>
      <c r="G55" s="107">
        <f>'[14]WI Gas'!G55:H55+[14]WEPCO!G55+[14]WPSC!G55+[14]Alliant!G55+[14]NSP!G55+[14]MWNG!G55+'[14]SWL&amp;P'!G55:H55+'[14]City Gas'!G55:H55+[14]SCVNG!G55+[14]Florence!G55+'[14]MG&amp;E'!G55:H55</f>
        <v>0</v>
      </c>
      <c r="H55" s="108"/>
      <c r="I55" s="107">
        <f>'[14]WI Gas'!I55:J55+[14]WEPCO!I55+[14]WPSC!I55+[14]Alliant!I55+[14]NSP!I55+[14]MWNG!I55+'[14]SWL&amp;P'!I55:J55+'[14]City Gas'!I55:J55+[14]SCVNG!I55+[14]Florence!I55+'[14]MG&amp;E'!I55:J55</f>
        <v>29</v>
      </c>
      <c r="J55" s="108"/>
      <c r="K55" s="107">
        <f>'[14]WI Gas'!K55:L55+[14]WEPCO!K55+[14]WPSC!K55+[14]Alliant!K55+[14]NSP!K55+[14]MWNG!K55+'[14]SWL&amp;P'!K55:L55+'[14]City Gas'!K55:L55+[14]SCVNG!K55+[14]Florence!K55+'[14]MG&amp;E'!K55:L55</f>
        <v>14</v>
      </c>
      <c r="L55" s="108"/>
    </row>
    <row r="56" spans="1:12" s="2" customFormat="1" x14ac:dyDescent="0.25">
      <c r="A56" s="101" t="s">
        <v>10</v>
      </c>
      <c r="B56" s="102"/>
      <c r="C56" s="102"/>
      <c r="D56" s="103"/>
      <c r="E56" s="107">
        <f>'[14]WI Gas'!E56:F56+[14]WEPCO!E56+[14]WPSC!E56+[14]Alliant!E56+[14]NSP!E56+[14]MWNG!E56+'[14]SWL&amp;P'!E56:F56+'[14]City Gas'!E56:F56+[14]SCVNG!E56+[14]Florence!E56+'[14]MG&amp;E'!E56:F56</f>
        <v>30</v>
      </c>
      <c r="F56" s="108"/>
      <c r="G56" s="107">
        <f>'[14]WI Gas'!G56:H56+[14]WEPCO!G56+[14]WPSC!G56+[14]Alliant!G56+[14]NSP!G56+[14]MWNG!G56+'[14]SWL&amp;P'!G56:H56+'[14]City Gas'!G56:H56+[14]SCVNG!G56+[14]Florence!G56+'[14]MG&amp;E'!G56:H56</f>
        <v>4</v>
      </c>
      <c r="H56" s="108"/>
      <c r="I56" s="107">
        <f>'[14]WI Gas'!I56:J56+[14]WEPCO!I56+[14]WPSC!I56+[14]Alliant!I56+[14]NSP!I56+[14]MWNG!I56+'[14]SWL&amp;P'!I56:J56+'[14]City Gas'!I56:J56+[14]SCVNG!I56+[14]Florence!I56+'[14]MG&amp;E'!I56:J56</f>
        <v>421</v>
      </c>
      <c r="J56" s="108"/>
      <c r="K56" s="107">
        <f>'[14]WI Gas'!K56:L56+[14]WEPCO!K56+[14]WPSC!K56+[14]Alliant!K56+[14]NSP!K56+[14]MWNG!K56+'[14]SWL&amp;P'!K56:L56+'[14]City Gas'!K56:L56+[14]SCVNG!K56+[14]Florence!K56+'[14]MG&amp;E'!K56:L56</f>
        <v>99</v>
      </c>
      <c r="L56" s="108"/>
    </row>
    <row r="57" spans="1:12" s="2" customFormat="1" x14ac:dyDescent="0.25">
      <c r="A57" s="97" t="s">
        <v>60</v>
      </c>
      <c r="B57" s="97"/>
      <c r="C57" s="97"/>
      <c r="D57" s="97"/>
      <c r="E57" s="97"/>
      <c r="F57" s="97"/>
      <c r="G57" s="337">
        <f>'[14]WI Gas'!G57:L57+[14]WEPCO!G57+[14]WPSC!G57+[14]Alliant!G57+[14]NSP!G57+[14]MWNG!G57+'[14]SWL&amp;P'!G57:L57+'[14]City Gas'!G57:L57+[14]SCVNG!G57+[14]Florence!G57+'[14]MG&amp;E'!G57:L57</f>
        <v>3865</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101" t="s">
        <v>63</v>
      </c>
      <c r="B60" s="102"/>
      <c r="C60" s="103"/>
      <c r="D60" s="4">
        <f>'[14]WI Gas'!D60+[14]WEPCO!D60+[14]WPSC!D60+[14]Alliant!D60+[14]NSP!D60+[14]MWNG!D60+'[14]SWL&amp;P'!D60+'[14]City Gas'!D60+[14]SCVNG!D60+[14]Florence!D60+'[14]MG&amp;E'!D60</f>
        <v>1237</v>
      </c>
      <c r="E60" s="101" t="s">
        <v>64</v>
      </c>
      <c r="F60" s="102"/>
      <c r="G60" s="102"/>
      <c r="H60" s="102"/>
      <c r="I60" s="102"/>
      <c r="J60" s="102"/>
      <c r="K60" s="103"/>
      <c r="L60" s="4">
        <f>'[14]WI Gas'!L60+[14]WEPCO!L60+[14]WPSC!L60+[14]Alliant!L60+[14]NSP!L60+[14]MWNG!L60+'[14]SWL&amp;P'!L60+'[14]City Gas'!L60+[14]SCVNG!L60+[14]Florence!L60+'[14]MG&amp;E'!L60</f>
        <v>18421</v>
      </c>
    </row>
    <row r="61" spans="1:12" s="2" customFormat="1" x14ac:dyDescent="0.25">
      <c r="A61" s="337" t="s">
        <v>65</v>
      </c>
      <c r="B61" s="338"/>
      <c r="C61" s="339"/>
      <c r="D61" s="4">
        <f>'[14]WI Gas'!D61+[14]WEPCO!D61+[14]WPSC!D61+[14]Alliant!D61+[14]NSP!D61+[14]MWNG!D61+'[14]SWL&amp;P'!D61+'[14]City Gas'!D61+[14]SCVNG!D61+[14]Florence!D61+'[14]MG&amp;E'!D61</f>
        <v>692816</v>
      </c>
      <c r="E61" s="101" t="s">
        <v>66</v>
      </c>
      <c r="F61" s="102"/>
      <c r="G61" s="102"/>
      <c r="H61" s="102"/>
      <c r="I61" s="102"/>
      <c r="J61" s="102"/>
      <c r="K61" s="103"/>
      <c r="L61" s="4">
        <f>'[14]WI Gas'!L61+[14]WEPCO!L61+[14]WPSC!L61+[14]Alliant!L61+[14]NSP!L61+[14]MWNG!L61+'[14]SWL&amp;P'!L61+'[14]City Gas'!L61+[14]SCVNG!L61+[14]Florence!L61+'[14]MG&amp;E'!L61</f>
        <v>147301</v>
      </c>
    </row>
    <row r="62" spans="1:12" s="2" customFormat="1" x14ac:dyDescent="0.25">
      <c r="A62" s="7"/>
      <c r="B62" s="8"/>
      <c r="C62" s="8"/>
      <c r="D62" s="8"/>
      <c r="E62" s="8"/>
      <c r="F62" s="8"/>
      <c r="G62" s="8"/>
      <c r="H62" s="8"/>
      <c r="I62" s="8"/>
      <c r="J62" s="8"/>
      <c r="K62" s="8"/>
      <c r="L62" s="9"/>
    </row>
    <row r="63" spans="1:12" s="2" customFormat="1" x14ac:dyDescent="0.25">
      <c r="A63" s="79" t="s">
        <v>67</v>
      </c>
      <c r="B63" s="79"/>
      <c r="C63" s="79"/>
      <c r="D63" s="79"/>
      <c r="E63" s="79" t="s">
        <v>68</v>
      </c>
      <c r="F63" s="79"/>
      <c r="G63" s="79"/>
      <c r="H63" s="79"/>
      <c r="I63" s="79"/>
      <c r="J63" s="79"/>
      <c r="K63" s="79"/>
      <c r="L63" s="79"/>
    </row>
    <row r="64" spans="1:12" s="2" customFormat="1" x14ac:dyDescent="0.25">
      <c r="A64" s="80" t="s">
        <v>69</v>
      </c>
      <c r="B64" s="80"/>
      <c r="C64" s="80"/>
      <c r="D64" s="106">
        <f>'[14]WI Gas'!D64:D65+[14]WEPCO!D64+[14]WPSC!D64+[14]Alliant!D64+[14]NSP!D64+[14]MWNG!D64+'[14]SWL&amp;P'!D64:D65+'[14]City Gas'!D64:D65+[14]SCVNG!D64+[14]Florence!D64+'[14]MG&amp;E'!D64:D65</f>
        <v>9</v>
      </c>
      <c r="E64" s="80" t="s">
        <v>70</v>
      </c>
      <c r="F64" s="80"/>
      <c r="G64" s="80"/>
      <c r="H64" s="80"/>
      <c r="I64" s="80"/>
      <c r="J64" s="80"/>
      <c r="K64" s="80"/>
      <c r="L64" s="109" t="s">
        <v>71</v>
      </c>
    </row>
    <row r="65" spans="1:12" s="2" customFormat="1" x14ac:dyDescent="0.25">
      <c r="A65" s="80"/>
      <c r="B65" s="80"/>
      <c r="C65" s="80"/>
      <c r="D65" s="106"/>
      <c r="E65" s="80"/>
      <c r="F65" s="80"/>
      <c r="G65" s="80"/>
      <c r="H65" s="80"/>
      <c r="I65" s="80"/>
      <c r="J65" s="80"/>
      <c r="K65" s="80"/>
      <c r="L65" s="109"/>
    </row>
    <row r="66" spans="1:12" x14ac:dyDescent="0.25">
      <c r="A66" s="18"/>
      <c r="B66" s="19"/>
      <c r="C66" s="19"/>
      <c r="D66" s="19"/>
      <c r="E66" s="19"/>
      <c r="F66" s="19"/>
      <c r="G66" s="19"/>
      <c r="H66" s="19"/>
      <c r="I66" s="19"/>
      <c r="J66" s="19"/>
      <c r="K66" s="19"/>
      <c r="L66" s="20"/>
    </row>
    <row r="67" spans="1:12" x14ac:dyDescent="0.25">
      <c r="A67" s="79" t="s">
        <v>72</v>
      </c>
      <c r="B67" s="79"/>
      <c r="C67" s="79"/>
      <c r="D67" s="79"/>
      <c r="E67" s="79"/>
      <c r="F67" s="79"/>
      <c r="G67" s="79"/>
      <c r="H67" s="79"/>
      <c r="I67" s="79"/>
      <c r="J67" s="79"/>
      <c r="K67" s="79"/>
      <c r="L67" s="79"/>
    </row>
    <row r="68" spans="1:12" x14ac:dyDescent="0.25">
      <c r="A68" s="84" t="s">
        <v>73</v>
      </c>
      <c r="B68" s="85"/>
      <c r="C68" s="85"/>
      <c r="D68" s="85"/>
      <c r="E68" s="85"/>
      <c r="F68" s="85"/>
      <c r="G68" s="85"/>
      <c r="H68" s="85"/>
      <c r="I68" s="85"/>
      <c r="J68" s="85"/>
      <c r="K68" s="85"/>
      <c r="L68" s="86"/>
    </row>
    <row r="69" spans="1:12" x14ac:dyDescent="0.25">
      <c r="A69" s="21" t="s">
        <v>18</v>
      </c>
      <c r="B69" s="357">
        <f>L12</f>
        <v>37672.288</v>
      </c>
      <c r="C69" s="357"/>
      <c r="D69" s="19"/>
      <c r="E69" s="19"/>
      <c r="F69" s="19"/>
      <c r="G69" s="19"/>
      <c r="H69" s="19"/>
      <c r="I69" s="19"/>
      <c r="J69" s="19"/>
      <c r="K69" s="19"/>
      <c r="L69" s="20"/>
    </row>
    <row r="70" spans="1:12" x14ac:dyDescent="0.25">
      <c r="A70" s="21" t="s">
        <v>74</v>
      </c>
      <c r="B70" s="357">
        <f>L78</f>
        <v>27979.565056818185</v>
      </c>
      <c r="C70" s="357"/>
      <c r="D70" s="19"/>
      <c r="E70" s="19"/>
      <c r="F70" s="19"/>
      <c r="G70" s="19"/>
      <c r="H70" s="19"/>
      <c r="I70" s="19"/>
      <c r="J70" s="19"/>
      <c r="K70" s="19"/>
      <c r="L70" s="20"/>
    </row>
    <row r="71" spans="1:12" x14ac:dyDescent="0.25">
      <c r="A71" s="21" t="s">
        <v>75</v>
      </c>
      <c r="B71" s="357">
        <f>SUM(B69:C70)</f>
        <v>65651.853056818189</v>
      </c>
      <c r="C71" s="357"/>
      <c r="D71" s="19"/>
      <c r="E71" s="19"/>
      <c r="F71" s="19"/>
      <c r="G71" s="19"/>
      <c r="H71" s="19"/>
      <c r="I71" s="19"/>
      <c r="J71" s="19"/>
      <c r="K71" s="19"/>
      <c r="L71" s="20"/>
    </row>
    <row r="72" spans="1:12" x14ac:dyDescent="0.25">
      <c r="A72" s="21"/>
      <c r="B72" s="22"/>
      <c r="C72" s="22"/>
      <c r="D72" s="19"/>
      <c r="E72" s="19"/>
      <c r="F72" s="19"/>
      <c r="G72" s="19"/>
      <c r="H72" s="19"/>
      <c r="I72" s="19"/>
      <c r="J72" s="19"/>
      <c r="K72" s="19"/>
      <c r="L72" s="20"/>
    </row>
    <row r="73" spans="1:12" x14ac:dyDescent="0.25">
      <c r="A73" s="79" t="s">
        <v>76</v>
      </c>
      <c r="B73" s="79"/>
      <c r="C73" s="79"/>
      <c r="D73" s="79"/>
      <c r="E73" s="79"/>
      <c r="F73" s="79"/>
      <c r="G73" s="79"/>
      <c r="H73" s="79"/>
      <c r="I73" s="79"/>
      <c r="J73" s="79"/>
      <c r="K73" s="79"/>
      <c r="L73" s="79"/>
    </row>
    <row r="74" spans="1:12" ht="15.6" customHeight="1" x14ac:dyDescent="0.25">
      <c r="A74" s="84" t="s">
        <v>77</v>
      </c>
      <c r="B74" s="85"/>
      <c r="C74" s="85"/>
      <c r="D74" s="85"/>
      <c r="E74" s="85"/>
      <c r="F74" s="85"/>
      <c r="G74" s="85"/>
      <c r="H74" s="85"/>
      <c r="I74" s="85"/>
      <c r="J74" s="85"/>
      <c r="K74" s="85"/>
      <c r="L74" s="86"/>
    </row>
    <row r="75" spans="1:12" ht="15.6" customHeight="1" x14ac:dyDescent="0.25">
      <c r="A75" s="3"/>
      <c r="B75" s="125" t="s">
        <v>5</v>
      </c>
      <c r="C75" s="125"/>
      <c r="D75" s="125"/>
      <c r="E75" s="125"/>
      <c r="F75" s="125" t="s">
        <v>6</v>
      </c>
      <c r="G75" s="125" t="s">
        <v>7</v>
      </c>
      <c r="H75" s="125" t="s">
        <v>8</v>
      </c>
      <c r="I75" s="126" t="s">
        <v>9</v>
      </c>
      <c r="J75" s="127" t="s">
        <v>10</v>
      </c>
      <c r="K75" s="128"/>
      <c r="L75" s="120" t="s">
        <v>11</v>
      </c>
    </row>
    <row r="76" spans="1:12" ht="15.6" customHeight="1" x14ac:dyDescent="0.25">
      <c r="A76" s="3"/>
      <c r="B76" s="121" t="s">
        <v>12</v>
      </c>
      <c r="C76" s="121"/>
      <c r="D76" s="121" t="s">
        <v>13</v>
      </c>
      <c r="E76" s="121"/>
      <c r="F76" s="121"/>
      <c r="G76" s="121"/>
      <c r="H76" s="121"/>
      <c r="I76" s="106"/>
      <c r="J76" s="127"/>
      <c r="K76" s="128"/>
      <c r="L76" s="109"/>
    </row>
    <row r="77" spans="1:12" x14ac:dyDescent="0.25">
      <c r="A77" s="3"/>
      <c r="B77" s="4" t="s">
        <v>14</v>
      </c>
      <c r="C77" s="4" t="s">
        <v>15</v>
      </c>
      <c r="D77" s="4" t="s">
        <v>16</v>
      </c>
      <c r="E77" s="4" t="s">
        <v>17</v>
      </c>
      <c r="F77" s="121"/>
      <c r="G77" s="121"/>
      <c r="H77" s="121"/>
      <c r="I77" s="106"/>
      <c r="J77" s="129"/>
      <c r="K77" s="130"/>
      <c r="L77" s="109"/>
    </row>
    <row r="78" spans="1:12" x14ac:dyDescent="0.25">
      <c r="A78" s="5" t="s">
        <v>74</v>
      </c>
      <c r="B78" s="4">
        <f>'[14]WI Gas'!B78+[14]WEPCO!B78+[14]WPSC!B78+[14]Alliant!B78+[14]NSP!B78+[14]MWNG!B78+'[14]SWL&amp;P'!B78+'[14]City Gas'!B78+[14]SCVNG!B78+[14]Florence!B78+'[14]MG&amp;E'!B78</f>
        <v>0</v>
      </c>
      <c r="C78" s="4">
        <f>'[14]WI Gas'!C78+[14]WEPCO!C78+[14]WPSC!C78+[14]Alliant!C78+[14]NSP!C78+[14]MWNG!C78+'[14]SWL&amp;P'!C78+'[14]City Gas'!C78+[14]SCVNG!C78+[14]Florence!C78+'[14]MG&amp;E'!C78</f>
        <v>0</v>
      </c>
      <c r="D78" s="4">
        <f>'[14]WI Gas'!D78+[14]WEPCO!D78+[14]WPSC!D78+[14]Alliant!D78+[14]NSP!D78+[14]MWNG!D78+'[14]SWL&amp;P'!D78+'[14]City Gas'!D78+[14]SCVNG!D78+[14]Florence!D78+'[14]MG&amp;E'!D78</f>
        <v>0</v>
      </c>
      <c r="E78" s="4">
        <f>'[14]WI Gas'!E78+[14]WEPCO!E78+[14]WPSC!E78+[14]Alliant!E78+[14]NSP!E78+[14]MWNG!E78+'[14]SWL&amp;P'!E78+'[14]City Gas'!E78+[14]SCVNG!E78+[14]Florence!E78+'[14]MG&amp;E'!E78</f>
        <v>4902.4346988636362</v>
      </c>
      <c r="F78" s="4">
        <f>'[14]WI Gas'!F78+[14]WEPCO!F78+[14]WPSC!F78+[14]Alliant!F78+[14]NSP!F78+[14]MWNG!F78+'[14]SWL&amp;P'!F78+'[14]City Gas'!F78+[14]SCVNG!F78+[14]Florence!F78+'[14]MG&amp;E'!F78</f>
        <v>0</v>
      </c>
      <c r="G78" s="4">
        <f>'[14]WI Gas'!G78+[14]WEPCO!G78+[14]WPSC!G78+[14]Alliant!G78+[14]NSP!G78+[14]MWNG!G78+'[14]SWL&amp;P'!G78+'[14]City Gas'!G78+[14]SCVNG!G78+[14]Florence!G78+'[14]MG&amp;E'!G78</f>
        <v>280.68074621212116</v>
      </c>
      <c r="H78" s="4">
        <f>'[14]WI Gas'!H78+[14]WEPCO!H78+[14]WPSC!H78+[14]Alliant!H78+[14]NSP!H78+[14]MWNG!H78+'[14]SWL&amp;P'!H78+'[14]City Gas'!H78+[14]SCVNG!H78+[14]Florence!H78+'[14]MG&amp;E'!H78</f>
        <v>0</v>
      </c>
      <c r="I78" s="4">
        <f>'[14]WI Gas'!I78+[14]WEPCO!I78+[14]WPSC!I78+[14]Alliant!I78+[14]NSP!I78+[14]MWNG!I78+'[14]SWL&amp;P'!I78+'[14]City Gas'!I78+[14]SCVNG!I78+[14]Florence!I78+'[14]MG&amp;E'!I78</f>
        <v>22796.388816287883</v>
      </c>
      <c r="J78" s="107">
        <f>'[14]WI Gas'!J78:K78+[14]WEPCO!J78+[14]WPSC!J78+[14]Alliant!J78+[14]NSP!J78+[14]MWNG!J78+'[14]SWL&amp;P'!J78:K78+'[14]City Gas'!J78:K78+[14]SCVNG!J78+[14]Florence!J78+'[14]MG&amp;E'!J78:K78</f>
        <v>6.0795454545454548E-2</v>
      </c>
      <c r="K78" s="108"/>
      <c r="L78" s="6">
        <f>SUM(B78:J78)</f>
        <v>27979.565056818185</v>
      </c>
    </row>
    <row r="79" spans="1:12" x14ac:dyDescent="0.25">
      <c r="A79" s="18"/>
      <c r="B79" s="19"/>
      <c r="C79" s="19"/>
      <c r="D79" s="19"/>
      <c r="E79" s="19"/>
      <c r="F79" s="19"/>
      <c r="G79" s="19"/>
      <c r="H79" s="19"/>
      <c r="I79" s="19"/>
      <c r="J79" s="19"/>
      <c r="K79" s="19"/>
      <c r="L79" s="20"/>
    </row>
    <row r="80" spans="1:12" x14ac:dyDescent="0.25">
      <c r="A80" s="97" t="s">
        <v>78</v>
      </c>
      <c r="B80" s="97"/>
      <c r="C80" s="97"/>
      <c r="D80" s="97"/>
      <c r="E80" s="97"/>
      <c r="F80" s="97"/>
      <c r="G80" s="97"/>
      <c r="H80" s="97"/>
      <c r="I80" s="97"/>
      <c r="J80" s="97"/>
      <c r="K80" s="97"/>
      <c r="L80" s="97"/>
    </row>
    <row r="81" spans="1:12" x14ac:dyDescent="0.25">
      <c r="A81" s="10" t="s">
        <v>21</v>
      </c>
      <c r="B81" s="4" t="s">
        <v>22</v>
      </c>
      <c r="C81" s="4" t="s">
        <v>35</v>
      </c>
      <c r="D81" s="106" t="s">
        <v>36</v>
      </c>
      <c r="E81" s="106"/>
      <c r="F81" s="106" t="s">
        <v>24</v>
      </c>
      <c r="G81" s="106"/>
      <c r="H81" s="106" t="s">
        <v>25</v>
      </c>
      <c r="I81" s="106"/>
      <c r="J81" s="107" t="s">
        <v>37</v>
      </c>
      <c r="K81" s="108"/>
      <c r="L81" s="6" t="s">
        <v>11</v>
      </c>
    </row>
    <row r="82" spans="1:12" x14ac:dyDescent="0.25">
      <c r="A82" s="5" t="s">
        <v>5</v>
      </c>
      <c r="B82" s="4">
        <f>'[14]WI Gas'!B82+[14]WEPCO!B82+[14]WPSC!B82+[14]Alliant!B82+[14]NSP!B82+[14]MWNG!B82+'[14]SWL&amp;P'!B82+'[14]City Gas'!B82+[14]SCVNG!B82+[14]Florence!B82+'[14]MG&amp;E'!B82</f>
        <v>0</v>
      </c>
      <c r="C82" s="4">
        <f>'[14]WI Gas'!C82+[14]WEPCO!C82+[14]WPSC!C82+[14]Alliant!C82+[14]NSP!C82+[14]MWNG!C82+'[14]SWL&amp;P'!C82+'[14]City Gas'!C82+[14]SCVNG!C82+[14]Florence!C82+'[14]MG&amp;E'!C82</f>
        <v>4298.5481969696966</v>
      </c>
      <c r="D82" s="107">
        <f>'[14]WI Gas'!D82:E82+[14]WEPCO!D82+[14]WPSC!D82+[14]Alliant!D82+[14]NSP!D82+[14]MWNG!D82+'[14]SWL&amp;P'!D82:E82+'[14]City Gas'!D82:E82+[14]SCVNG!D82+[14]Florence!D82+'[14]MG&amp;E'!D82:E82</f>
        <v>575.30622537878787</v>
      </c>
      <c r="E82" s="108"/>
      <c r="F82" s="107">
        <f>'[14]WI Gas'!F82:G82+[14]WEPCO!F82+[14]WPSC!F82+[14]Alliant!F82+[14]NSP!F82+[14]MWNG!F82+'[14]SWL&amp;P'!F82:G82+'[14]City Gas'!F82:G82+[14]SCVNG!F82+[14]Florence!F82+'[14]MG&amp;E'!F82:G82</f>
        <v>24.415626893939393</v>
      </c>
      <c r="G82" s="108"/>
      <c r="H82" s="107">
        <f>'[14]WI Gas'!H82:I82+[14]WEPCO!H82+[14]WPSC!H82+[14]Alliant!H82+[14]NSP!H82+[14]MWNG!H82+'[14]SWL&amp;P'!H82:I82+'[14]City Gas'!H82:I82+[14]SCVNG!H82+[14]Florence!H82+'[14]MG&amp;E'!H82:I82</f>
        <v>4.0101344696969692</v>
      </c>
      <c r="I82" s="108"/>
      <c r="J82" s="107">
        <f>'[14]WI Gas'!J82:K82+[14]WEPCO!J82+[14]WPSC!J82+[14]Alliant!J82+[14]NSP!J82+[14]MWNG!J82+'[14]SWL&amp;P'!J82:K82+'[14]City Gas'!J82:K82+[14]SCVNG!J82+[14]Florence!J82+'[14]MG&amp;E'!J82:K82</f>
        <v>0.15451515151515152</v>
      </c>
      <c r="K82" s="108"/>
      <c r="L82" s="6">
        <f>SUM(B82:J82)</f>
        <v>4902.4346988636353</v>
      </c>
    </row>
    <row r="83" spans="1:12" x14ac:dyDescent="0.25">
      <c r="A83" s="5" t="s">
        <v>28</v>
      </c>
      <c r="B83" s="4">
        <f>'[14]WI Gas'!B83+[14]WEPCO!B83+[14]WPSC!B83+[14]Alliant!B83+[14]NSP!B83+[14]MWNG!B83+'[14]SWL&amp;P'!B83+'[14]City Gas'!B83+[14]SCVNG!B83+[14]Florence!B83+'[14]MG&amp;E'!B83</f>
        <v>0</v>
      </c>
      <c r="C83" s="4">
        <f>'[14]WI Gas'!C83+[14]WEPCO!C83+[14]WPSC!C83+[14]Alliant!C83+[14]NSP!C83+[14]MWNG!C83+'[14]SWL&amp;P'!C83+'[14]City Gas'!C83+[14]SCVNG!C83+[14]Florence!C83+'[14]MG&amp;E'!C83</f>
        <v>0</v>
      </c>
      <c r="D83" s="107">
        <f>'[14]WI Gas'!D83:E83+[14]WEPCO!D83+[14]WPSC!D83+[14]Alliant!D83+[14]NSP!D83+[14]MWNG!D83+'[14]SWL&amp;P'!D83:E83+'[14]City Gas'!D83:E83+[14]SCVNG!D83+[14]Florence!D83+'[14]MG&amp;E'!D83:E83</f>
        <v>0</v>
      </c>
      <c r="E83" s="108"/>
      <c r="F83" s="107">
        <f>'[14]WI Gas'!F83:G83+[14]WEPCO!F83+[14]WPSC!F83+[14]Alliant!F83+[14]NSP!F83+[14]MWNG!F83+'[14]SWL&amp;P'!F83:G83+'[14]City Gas'!F83:G83+[14]SCVNG!F83+[14]Florence!F83+'[14]MG&amp;E'!F83:G83</f>
        <v>0</v>
      </c>
      <c r="G83" s="108"/>
      <c r="H83" s="107">
        <f>'[14]WI Gas'!H83:I83+[14]WEPCO!H83+[14]WPSC!H83+[14]Alliant!H83+[14]NSP!H83+[14]MWNG!H83+'[14]SWL&amp;P'!H83:I83+'[14]City Gas'!H83:I83+[14]SCVNG!H83+[14]Florence!H83+'[14]MG&amp;E'!H83:I83</f>
        <v>0</v>
      </c>
      <c r="I83" s="108"/>
      <c r="J83" s="107">
        <f>'[14]WI Gas'!J83:K83+[14]WEPCO!J83+[14]WPSC!J83+[14]Alliant!J83+[14]NSP!J83+[14]MWNG!J83+'[14]SWL&amp;P'!J83:K83+'[14]City Gas'!J83:K83+[14]SCVNG!J83+[14]Florence!J83+'[14]MG&amp;E'!J83:K83</f>
        <v>0</v>
      </c>
      <c r="K83" s="108"/>
      <c r="L83" s="6">
        <f t="shared" ref="L83:L90" si="4">SUM(B83:J83)</f>
        <v>0</v>
      </c>
    </row>
    <row r="84" spans="1:12" x14ac:dyDescent="0.25">
      <c r="A84" s="5" t="s">
        <v>7</v>
      </c>
      <c r="B84" s="4">
        <f>'[14]WI Gas'!B84+[14]WEPCO!B84+[14]WPSC!B84+[14]Alliant!B84+[14]NSP!B84+[14]MWNG!B84+'[14]SWL&amp;P'!B84+'[14]City Gas'!B84+[14]SCVNG!B84+[14]Florence!B84+'[14]MG&amp;E'!B84</f>
        <v>0</v>
      </c>
      <c r="C84" s="4">
        <f>'[14]WI Gas'!C84+[14]WEPCO!C84+[14]WPSC!C84+[14]Alliant!C84+[14]NSP!C84+[14]MWNG!C84+'[14]SWL&amp;P'!C84+'[14]City Gas'!C84+[14]SCVNG!C84+[14]Florence!C84+'[14]MG&amp;E'!C84</f>
        <v>1.8941060606060607</v>
      </c>
      <c r="D84" s="107">
        <f>'[14]WI Gas'!D84:E84+[14]WEPCO!D84+[14]WPSC!D84+[14]Alliant!D84+[14]NSP!D84+[14]MWNG!D84+'[14]SWL&amp;P'!D84:E84+'[14]City Gas'!D84:E84+[14]SCVNG!D84+[14]Florence!D84+'[14]MG&amp;E'!D84:E84</f>
        <v>278.78664015151514</v>
      </c>
      <c r="E84" s="108"/>
      <c r="F84" s="107">
        <f>'[14]WI Gas'!F84:G84+[14]WEPCO!F84+[14]WPSC!F84+[14]Alliant!F84+[14]NSP!F84+[14]MWNG!F84+'[14]SWL&amp;P'!F84:G84+'[14]City Gas'!F84:G84+[14]SCVNG!F84+[14]Florence!F84+'[14]MG&amp;E'!F84:G84</f>
        <v>0</v>
      </c>
      <c r="G84" s="108"/>
      <c r="H84" s="107">
        <f>'[14]WI Gas'!H84:I84+[14]WEPCO!H84+[14]WPSC!H84+[14]Alliant!H84+[14]NSP!H84+[14]MWNG!H84+'[14]SWL&amp;P'!H84:I84+'[14]City Gas'!H84:I84+[14]SCVNG!H84+[14]Florence!H84+'[14]MG&amp;E'!H84:I84</f>
        <v>0</v>
      </c>
      <c r="I84" s="108"/>
      <c r="J84" s="107">
        <f>'[14]WI Gas'!J84:K84+[14]WEPCO!J84+[14]WPSC!J84+[14]Alliant!J84+[14]NSP!J84+[14]MWNG!J84+'[14]SWL&amp;P'!J84:K84+'[14]City Gas'!J84:K84+[14]SCVNG!J84+[14]Florence!J84+'[14]MG&amp;E'!J84:K84</f>
        <v>0</v>
      </c>
      <c r="K84" s="108"/>
      <c r="L84" s="6">
        <f t="shared" si="4"/>
        <v>280.68074621212122</v>
      </c>
    </row>
    <row r="85" spans="1:12" x14ac:dyDescent="0.25">
      <c r="A85" s="5" t="s">
        <v>29</v>
      </c>
      <c r="B85" s="4">
        <f>'[14]WI Gas'!B85+[14]WEPCO!B85+[14]WPSC!B85+[14]Alliant!B85+[14]NSP!B85+[14]MWNG!B85+'[14]SWL&amp;P'!B85+'[14]City Gas'!B85+[14]SCVNG!B85+[14]Florence!B85+'[14]MG&amp;E'!B85</f>
        <v>0</v>
      </c>
      <c r="C85" s="4">
        <f>'[14]WI Gas'!C85+[14]WEPCO!C85+[14]WPSC!C85+[14]Alliant!C85+[14]NSP!C85+[14]MWNG!C85+'[14]SWL&amp;P'!C85+'[14]City Gas'!C85+[14]SCVNG!C85+[14]Florence!C85+'[14]MG&amp;E'!C85</f>
        <v>0</v>
      </c>
      <c r="D85" s="107">
        <f>'[14]WI Gas'!D85:E85+[14]WEPCO!D85+[14]WPSC!D85+[14]Alliant!D85+[14]NSP!D85+[14]MWNG!D85+'[14]SWL&amp;P'!D85:E85+'[14]City Gas'!D85:E85+[14]SCVNG!D85+[14]Florence!D85+'[14]MG&amp;E'!D85:E85</f>
        <v>0</v>
      </c>
      <c r="E85" s="108"/>
      <c r="F85" s="107">
        <f>'[14]WI Gas'!F85:G85+[14]WEPCO!F85+[14]WPSC!F85+[14]Alliant!F85+[14]NSP!F85+[14]MWNG!F85+'[14]SWL&amp;P'!F85:G85+'[14]City Gas'!F85:G85+[14]SCVNG!F85+[14]Florence!F85+'[14]MG&amp;E'!F85:G85</f>
        <v>0</v>
      </c>
      <c r="G85" s="108"/>
      <c r="H85" s="107">
        <f>'[14]WI Gas'!H85:I85+[14]WEPCO!H85+[14]WPSC!H85+[14]Alliant!H85+[14]NSP!H85+[14]MWNG!H85+'[14]SWL&amp;P'!H85:I85+'[14]City Gas'!H85:I85+[14]SCVNG!H85+[14]Florence!H85+'[14]MG&amp;E'!H85:I85</f>
        <v>0</v>
      </c>
      <c r="I85" s="108"/>
      <c r="J85" s="107">
        <f>'[14]WI Gas'!J85:K85+[14]WEPCO!J85+[14]WPSC!J85+[14]Alliant!J85+[14]NSP!J85+[14]MWNG!J85+'[14]SWL&amp;P'!J85:K85+'[14]City Gas'!J85:K85+[14]SCVNG!J85+[14]Florence!J85+'[14]MG&amp;E'!J85:K85</f>
        <v>0</v>
      </c>
      <c r="K85" s="108"/>
      <c r="L85" s="6">
        <f t="shared" si="4"/>
        <v>0</v>
      </c>
    </row>
    <row r="86" spans="1:12" x14ac:dyDescent="0.25">
      <c r="A86" s="5" t="s">
        <v>30</v>
      </c>
      <c r="B86" s="4">
        <f>'[14]WI Gas'!B86+[14]WEPCO!B86+[14]WPSC!B86+[14]Alliant!B86+[14]NSP!B86+[14]MWNG!B86+'[14]SWL&amp;P'!B86+'[14]City Gas'!B86+[14]SCVNG!B86+[14]Florence!B86+'[14]MG&amp;E'!B86</f>
        <v>0</v>
      </c>
      <c r="C86" s="4">
        <f>'[14]WI Gas'!C86+[14]WEPCO!C86+[14]WPSC!C86+[14]Alliant!C86+[14]NSP!C86+[14]MWNG!C86+'[14]SWL&amp;P'!C86+'[14]City Gas'!C86+[14]SCVNG!C86+[14]Florence!C86+'[14]MG&amp;E'!C86</f>
        <v>1.6085946969696969</v>
      </c>
      <c r="D86" s="107">
        <f>'[14]WI Gas'!D86:E86+[14]WEPCO!D86+[14]WPSC!D86+[14]Alliant!D86+[14]NSP!D86+[14]MWNG!D86+'[14]SWL&amp;P'!D86:E86+'[14]City Gas'!D86:E86+[14]SCVNG!D86+[14]Florence!D86+'[14]MG&amp;E'!D86:E86</f>
        <v>314.78480303030301</v>
      </c>
      <c r="E86" s="108"/>
      <c r="F86" s="107">
        <f>'[14]WI Gas'!F86:G86+[14]WEPCO!F86+[14]WPSC!F86+[14]Alliant!F86+[14]NSP!F86+[14]MWNG!F86+'[14]SWL&amp;P'!F86:G86+'[14]City Gas'!F86:G86+[14]SCVNG!F86+[14]Florence!F86+'[14]MG&amp;E'!F86:G86</f>
        <v>0</v>
      </c>
      <c r="G86" s="108"/>
      <c r="H86" s="107">
        <f>'[14]WI Gas'!H86:I86+[14]WEPCO!H86+[14]WPSC!H86+[14]Alliant!H86+[14]NSP!H86+[14]MWNG!H86+'[14]SWL&amp;P'!H86:I86+'[14]City Gas'!H86:I86+[14]SCVNG!H86+[14]Florence!H86+'[14]MG&amp;E'!H86:I86</f>
        <v>0</v>
      </c>
      <c r="I86" s="108"/>
      <c r="J86" s="107">
        <f>'[14]WI Gas'!J86:K86+[14]WEPCO!J86+[14]WPSC!J86+[14]Alliant!J86+[14]NSP!J86+[14]MWNG!J86+'[14]SWL&amp;P'!J86:K86+'[14]City Gas'!J86:K86+[14]SCVNG!J86+[14]Florence!J86+'[14]MG&amp;E'!J86:K86</f>
        <v>0</v>
      </c>
      <c r="K86" s="108"/>
      <c r="L86" s="6">
        <f t="shared" si="4"/>
        <v>316.39339772727271</v>
      </c>
    </row>
    <row r="87" spans="1:12" x14ac:dyDescent="0.25">
      <c r="A87" s="5" t="s">
        <v>31</v>
      </c>
      <c r="B87" s="4">
        <f>'[14]WI Gas'!B87+[14]WEPCO!B87+[14]WPSC!B87+[14]Alliant!B87+[14]NSP!B87+[14]MWNG!B87+'[14]SWL&amp;P'!B87+'[14]City Gas'!B87+[14]SCVNG!B87+[14]Florence!B87+'[14]MG&amp;E'!B87</f>
        <v>0</v>
      </c>
      <c r="C87" s="4">
        <f>'[14]WI Gas'!C87+[14]WEPCO!C87+[14]WPSC!C87+[14]Alliant!C87+[14]NSP!C87+[14]MWNG!C87+'[14]SWL&amp;P'!C87+'[14]City Gas'!C87+[14]SCVNG!C87+[14]Florence!C87+'[14]MG&amp;E'!C87</f>
        <v>22203.504375000008</v>
      </c>
      <c r="D87" s="107">
        <f>'[14]WI Gas'!D87:E87+[14]WEPCO!D87+[14]WPSC!D87+[14]Alliant!D87+[14]NSP!D87+[14]MWNG!D87+'[14]SWL&amp;P'!D87:E87+'[14]City Gas'!D87:E87+[14]SCVNG!D87+[14]Florence!D87+'[14]MG&amp;E'!D87:E87</f>
        <v>258.02356439393935</v>
      </c>
      <c r="E87" s="108"/>
      <c r="F87" s="107">
        <f>'[14]WI Gas'!F87:G87+[14]WEPCO!F87+[14]WPSC!F87+[14]Alliant!F87+[14]NSP!F87+[14]MWNG!F87+'[14]SWL&amp;P'!F87:G87+'[14]City Gas'!F87:G87+[14]SCVNG!F87+[14]Florence!F87+'[14]MG&amp;E'!F87:G87</f>
        <v>17.358626893939391</v>
      </c>
      <c r="G87" s="108"/>
      <c r="H87" s="107">
        <f>'[14]WI Gas'!H87:I87+[14]WEPCO!H87+[14]WPSC!H87+[14]Alliant!H87+[14]NSP!H87+[14]MWNG!H87+'[14]SWL&amp;P'!H87:I87+'[14]City Gas'!H87:I87+[14]SCVNG!H87+[14]Florence!H87+'[14]MG&amp;E'!H87:I87</f>
        <v>1.0910492424242424</v>
      </c>
      <c r="I87" s="108"/>
      <c r="J87" s="107">
        <f>'[14]WI Gas'!J87:K87+[14]WEPCO!J87+[14]WPSC!J87+[14]Alliant!J87+[14]NSP!J87+[14]MWNG!J87+'[14]SWL&amp;P'!J87:K87+'[14]City Gas'!J87:K87+[14]SCVNG!J87+[14]Florence!J87+'[14]MG&amp;E'!J87:K87</f>
        <v>1.7803030303030303E-2</v>
      </c>
      <c r="K87" s="108"/>
      <c r="L87" s="6">
        <f t="shared" si="4"/>
        <v>22479.995418560611</v>
      </c>
    </row>
    <row r="88" spans="1:12" x14ac:dyDescent="0.25">
      <c r="A88" s="5" t="s">
        <v>32</v>
      </c>
      <c r="B88" s="4">
        <f>'[14]WI Gas'!B88+[14]WEPCO!B88+[14]WPSC!B88+[14]Alliant!B88+[14]NSP!B88+[14]MWNG!B88+'[14]SWL&amp;P'!B88+'[14]City Gas'!B88+[14]SCVNG!B88+[14]Florence!B88+'[14]MG&amp;E'!B88</f>
        <v>0</v>
      </c>
      <c r="C88" s="4">
        <f>'[14]WI Gas'!C88+[14]WEPCO!C88+[14]WPSC!C88+[14]Alliant!C88+[14]NSP!C88+[14]MWNG!C88+'[14]SWL&amp;P'!C88+'[14]City Gas'!C88+[14]SCVNG!C88+[14]Florence!C88+'[14]MG&amp;E'!C88</f>
        <v>0</v>
      </c>
      <c r="D88" s="107">
        <f>'[14]WI Gas'!D88:E88+[14]WEPCO!D88+[14]WPSC!D88+[14]Alliant!D88+[14]NSP!D88+[14]MWNG!D88+'[14]SWL&amp;P'!D88:E88+'[14]City Gas'!D88:E88+[14]SCVNG!D88+[14]Florence!D88+'[14]MG&amp;E'!D88:E88</f>
        <v>0</v>
      </c>
      <c r="E88" s="108"/>
      <c r="F88" s="107">
        <f>'[14]WI Gas'!F88:G88+[14]WEPCO!F88+[14]WPSC!F88+[14]Alliant!F88+[14]NSP!F88+[14]MWNG!F88+'[14]SWL&amp;P'!F88:G88+'[14]City Gas'!F88:G88+[14]SCVNG!F88+[14]Florence!F88+'[14]MG&amp;E'!F88:G88</f>
        <v>0</v>
      </c>
      <c r="G88" s="108"/>
      <c r="H88" s="107">
        <f>'[14]WI Gas'!H88:I88+[14]WEPCO!H88+[14]WPSC!H88+[14]Alliant!H88+[14]NSP!H88+[14]MWNG!H88+'[14]SWL&amp;P'!H88:I88+'[14]City Gas'!H88:I88+[14]SCVNG!H88+[14]Florence!H88+'[14]MG&amp;E'!H88:I88</f>
        <v>0</v>
      </c>
      <c r="I88" s="108"/>
      <c r="J88" s="107">
        <f>'[14]WI Gas'!J88:K88+[14]WEPCO!J88+[14]WPSC!J88+[14]Alliant!J88+[14]NSP!J88+[14]MWNG!J88+'[14]SWL&amp;P'!J88:K88+'[14]City Gas'!J88:K88+[14]SCVNG!J88+[14]Florence!J88+'[14]MG&amp;E'!J88:K88</f>
        <v>0</v>
      </c>
      <c r="K88" s="108"/>
      <c r="L88" s="6">
        <f t="shared" si="4"/>
        <v>0</v>
      </c>
    </row>
    <row r="89" spans="1:12" x14ac:dyDescent="0.25">
      <c r="A89" s="5" t="s">
        <v>10</v>
      </c>
      <c r="B89" s="4">
        <f>'[14]WI Gas'!B89+[14]WEPCO!B89+[14]WPSC!B89+[14]Alliant!B89+[14]NSP!B89+[14]MWNG!B89+'[14]SWL&amp;P'!B89+'[14]City Gas'!B89+[14]SCVNG!B89+[14]Florence!B89+'[14]MG&amp;E'!B89</f>
        <v>0</v>
      </c>
      <c r="C89" s="4">
        <f>'[14]WI Gas'!C89+[14]WEPCO!C89+[14]WPSC!C89+[14]Alliant!C89+[14]NSP!C89+[14]MWNG!C89+'[14]SWL&amp;P'!C89+'[14]City Gas'!C89+[14]SCVNG!C89+[14]Florence!C89+'[14]MG&amp;E'!C89</f>
        <v>0</v>
      </c>
      <c r="D89" s="107">
        <f>'[14]WI Gas'!D89:E89+[14]WEPCO!D89+[14]WPSC!D89+[14]Alliant!D89+[14]NSP!D89+[14]MWNG!D89+'[14]SWL&amp;P'!D89:E89+'[14]City Gas'!D89:E89+[14]SCVNG!D89+[14]Florence!D89+'[14]MG&amp;E'!D89:E89</f>
        <v>0</v>
      </c>
      <c r="E89" s="108"/>
      <c r="F89" s="107">
        <f>'[14]WI Gas'!F89:G89+[14]WEPCO!F89+[14]WPSC!F89+[14]Alliant!F89+[14]NSP!F89+[14]MWNG!F89+'[14]SWL&amp;P'!F89:G89+'[14]City Gas'!F89:G89+[14]SCVNG!F89+[14]Florence!F89+'[14]MG&amp;E'!F89:G89</f>
        <v>0</v>
      </c>
      <c r="G89" s="108"/>
      <c r="H89" s="107">
        <f>'[14]WI Gas'!H89:I89+[14]WEPCO!H89+[14]WPSC!H89+[14]Alliant!H89+[14]NSP!H89+[14]MWNG!H89+'[14]SWL&amp;P'!H89:I89+'[14]City Gas'!H89:I89+[14]SCVNG!H89+[14]Florence!H89+'[14]MG&amp;E'!H89:I89</f>
        <v>0</v>
      </c>
      <c r="I89" s="108"/>
      <c r="J89" s="107">
        <f>'[14]WI Gas'!J89:K89+[14]WEPCO!J89+[14]WPSC!J89+[14]Alliant!J89+[14]NSP!J89+[14]MWNG!J89+'[14]SWL&amp;P'!J89:K89+'[14]City Gas'!J89:K89+[14]SCVNG!J89+[14]Florence!J89+'[14]MG&amp;E'!J89:K89</f>
        <v>0</v>
      </c>
      <c r="K89" s="108"/>
      <c r="L89" s="6">
        <f t="shared" si="4"/>
        <v>0</v>
      </c>
    </row>
    <row r="90" spans="1:12" x14ac:dyDescent="0.25">
      <c r="A90" s="5" t="s">
        <v>10</v>
      </c>
      <c r="B90" s="4">
        <f>'[14]WI Gas'!B90+[14]WEPCO!B90+[14]WPSC!B90+[14]Alliant!B90+[14]NSP!B90+[14]MWNG!B90+'[14]SWL&amp;P'!B90+'[14]City Gas'!B90+[14]SCVNG!B90+[14]Florence!B90+'[14]MG&amp;E'!B90</f>
        <v>0</v>
      </c>
      <c r="C90" s="4">
        <f>'[14]WI Gas'!C90+[14]WEPCO!C90+[14]WPSC!C90+[14]Alliant!C90+[14]NSP!C90+[14]MWNG!C90+'[14]SWL&amp;P'!C90+'[14]City Gas'!C90+[14]SCVNG!C90+[14]Florence!C90+'[14]MG&amp;E'!C90</f>
        <v>6.0795454545454548E-2</v>
      </c>
      <c r="D90" s="107">
        <f>'[14]WI Gas'!D90:E90+[14]WEPCO!D90+[14]WPSC!D90+[14]Alliant!D90+[14]NSP!D90+[14]MWNG!D90+'[14]SWL&amp;P'!D90:E90+'[14]City Gas'!D90:E90+[14]SCVNG!D90+[14]Florence!D90+'[14]MG&amp;E'!D90:E90</f>
        <v>0</v>
      </c>
      <c r="E90" s="108"/>
      <c r="F90" s="107">
        <f>'[14]WI Gas'!F90:G90+[14]WEPCO!F90+[14]WPSC!F90+[14]Alliant!F90+[14]NSP!F90+[14]MWNG!F90+'[14]SWL&amp;P'!F90:G90+'[14]City Gas'!F90:G90+[14]SCVNG!F90+[14]Florence!F90+'[14]MG&amp;E'!F90:G90</f>
        <v>0</v>
      </c>
      <c r="G90" s="108"/>
      <c r="H90" s="107">
        <f>'[14]WI Gas'!H90:I90+[14]WEPCO!H90+[14]WPSC!H90+[14]Alliant!H90+[14]NSP!H90+[14]MWNG!H90+'[14]SWL&amp;P'!H90:I90+'[14]City Gas'!H90:I90+[14]SCVNG!H90+[14]Florence!H90+'[14]MG&amp;E'!H90:I90</f>
        <v>0</v>
      </c>
      <c r="I90" s="108"/>
      <c r="J90" s="107">
        <f>'[14]WI Gas'!J90:K90+[14]WEPCO!J90+[14]WPSC!J90+[14]Alliant!J90+[14]NSP!J90+[14]MWNG!J90+'[14]SWL&amp;P'!J90:K90+'[14]City Gas'!J90:K90+[14]SCVNG!J90+[14]Florence!J90+'[14]MG&amp;E'!J90:K90</f>
        <v>0</v>
      </c>
      <c r="K90" s="108"/>
      <c r="L90" s="6">
        <f t="shared" si="4"/>
        <v>6.0795454545454548E-2</v>
      </c>
    </row>
    <row r="91" spans="1:12" x14ac:dyDescent="0.25">
      <c r="A91" s="11" t="s">
        <v>11</v>
      </c>
      <c r="B91" s="6">
        <f>SUM(B82:B90)</f>
        <v>0</v>
      </c>
      <c r="C91" s="6">
        <f t="shared" ref="C91:J91" si="5">SUM(C82:C90)</f>
        <v>26505.616068181826</v>
      </c>
      <c r="D91" s="109">
        <f t="shared" si="5"/>
        <v>1426.9012329545453</v>
      </c>
      <c r="E91" s="109">
        <f t="shared" si="5"/>
        <v>0</v>
      </c>
      <c r="F91" s="109">
        <f t="shared" si="5"/>
        <v>41.774253787878784</v>
      </c>
      <c r="G91" s="109">
        <f t="shared" si="5"/>
        <v>0</v>
      </c>
      <c r="H91" s="109">
        <f t="shared" si="5"/>
        <v>5.1011837121212116</v>
      </c>
      <c r="I91" s="109">
        <f t="shared" si="5"/>
        <v>0</v>
      </c>
      <c r="J91" s="110">
        <f t="shared" si="5"/>
        <v>0.17231818181818181</v>
      </c>
      <c r="K91" s="111"/>
      <c r="L91" s="6">
        <f t="shared" ref="L91" si="6">SUM(L82:L90)</f>
        <v>27979.565056818185</v>
      </c>
    </row>
    <row r="93" spans="1:12" x14ac:dyDescent="0.25">
      <c r="A93" s="84" t="s">
        <v>79</v>
      </c>
      <c r="B93" s="85"/>
      <c r="C93" s="85"/>
      <c r="D93" s="85"/>
      <c r="E93" s="85"/>
      <c r="F93" s="85"/>
      <c r="G93" s="85"/>
      <c r="H93" s="85"/>
      <c r="I93" s="85"/>
      <c r="J93" s="85"/>
      <c r="K93" s="85"/>
      <c r="L93" s="86"/>
    </row>
    <row r="94" spans="1:12" x14ac:dyDescent="0.25">
      <c r="A94" s="3"/>
      <c r="B94" s="15" t="s">
        <v>22</v>
      </c>
      <c r="C94" s="15" t="s">
        <v>39</v>
      </c>
      <c r="D94" s="15" t="s">
        <v>40</v>
      </c>
      <c r="E94" s="15" t="s">
        <v>41</v>
      </c>
      <c r="F94" s="15" t="s">
        <v>42</v>
      </c>
      <c r="G94" s="15" t="s">
        <v>43</v>
      </c>
      <c r="H94" s="15" t="s">
        <v>44</v>
      </c>
      <c r="I94" s="15" t="s">
        <v>45</v>
      </c>
      <c r="J94" s="15" t="s">
        <v>46</v>
      </c>
      <c r="K94" s="15" t="s">
        <v>47</v>
      </c>
      <c r="L94" s="16" t="s">
        <v>11</v>
      </c>
    </row>
    <row r="95" spans="1:12" x14ac:dyDescent="0.25">
      <c r="A95" s="5" t="s">
        <v>74</v>
      </c>
      <c r="B95" s="4">
        <f>'[14]WI Gas'!B95+[14]WEPCO!B95+[14]WPSC!B95+[14]Alliant!B95+[14]NSP!B95+[14]MWNG!B95+'[14]SWL&amp;P'!B95+'[14]City Gas'!B95+[14]SCVNG!B95+[14]Florence!B95+'[14]MG&amp;E'!B95</f>
        <v>47.210651515151511</v>
      </c>
      <c r="C95" s="4">
        <f>'[14]WI Gas'!C95+[14]WEPCO!C95+[14]WPSC!C95+[14]Alliant!C95+[14]NSP!C95+[14]MWNG!C95+'[14]SWL&amp;P'!C95+'[14]City Gas'!C95+[14]SCVNG!C95+[14]Florence!C95+'[14]MG&amp;E'!C95</f>
        <v>48.578041666666664</v>
      </c>
      <c r="D95" s="4">
        <f>'[14]WI Gas'!D95+[14]WEPCO!D95+[14]WPSC!D95+[14]Alliant!D95+[14]NSP!D95+[14]MWNG!D95+'[14]SWL&amp;P'!D95+'[14]City Gas'!D95+[14]SCVNG!D95+[14]Florence!D95+'[14]MG&amp;E'!D95</f>
        <v>38.165310606060615</v>
      </c>
      <c r="E95" s="4">
        <f>'[14]WI Gas'!E95+[14]WEPCO!E95+[14]WPSC!E95+[14]Alliant!E95+[14]NSP!E95+[14]MWNG!E95+'[14]SWL&amp;P'!E95+'[14]City Gas'!E95+[14]SCVNG!E95+[14]Florence!E95+'[14]MG&amp;E'!E95</f>
        <v>962.45071590909095</v>
      </c>
      <c r="F95" s="4">
        <f>'[14]WI Gas'!F95+[14]WEPCO!F95+[14]WPSC!F95+[14]Alliant!F95+[14]NSP!F95+[14]MWNG!F95+'[14]SWL&amp;P'!F95+'[14]City Gas'!F95+[14]SCVNG!F95+[14]Florence!F95+'[14]MG&amp;E'!F95</f>
        <v>3905.5219867424239</v>
      </c>
      <c r="G95" s="4">
        <f>'[14]WI Gas'!G95+[14]WEPCO!G95+[14]WPSC!G95+[14]Alliant!G95+[14]NSP!G95+[14]MWNG!G95+'[14]SWL&amp;P'!G95+'[14]City Gas'!G95+[14]SCVNG!G95+[14]Florence!G95+'[14]MG&amp;E'!G95</f>
        <v>5418.1565492424234</v>
      </c>
      <c r="H95" s="4">
        <f>'[14]WI Gas'!H95+[14]WEPCO!H95+[14]WPSC!H95+[14]Alliant!H95+[14]NSP!H95+[14]MWNG!H95+'[14]SWL&amp;P'!H95+'[14]City Gas'!H95+[14]SCVNG!H95+[14]Florence!H95+'[14]MG&amp;E'!H95</f>
        <v>4713.3423352272712</v>
      </c>
      <c r="I95" s="4">
        <f>'[14]WI Gas'!I95+[14]WEPCO!I95+[14]WPSC!I95+[14]Alliant!I95+[14]NSP!I95+[14]MWNG!I95+'[14]SWL&amp;P'!I95+'[14]City Gas'!I95+[14]SCVNG!I95+[14]Florence!I95+'[14]MG&amp;E'!I95</f>
        <v>6548.2090852272722</v>
      </c>
      <c r="J95" s="4">
        <f>'[14]WI Gas'!J95+[14]WEPCO!J95+[14]WPSC!J95+[14]Alliant!J95+[14]NSP!J95+[14]MWNG!J95+'[14]SWL&amp;P'!J95+'[14]City Gas'!J95+[14]SCVNG!J95+[14]Florence!J95+'[14]MG&amp;E'!J95</f>
        <v>4999.121464015152</v>
      </c>
      <c r="K95" s="4">
        <f>'[14]WI Gas'!K95+[14]WEPCO!K95+[14]WPSC!K95+[14]Alliant!K95+[14]NSP!K95+[14]MWNG!K95+'[14]SWL&amp;P'!K95+'[14]City Gas'!K95+[14]SCVNG!K95+[14]Florence!K95+'[14]MG&amp;E'!K95</f>
        <v>1298.8089166666666</v>
      </c>
      <c r="L95" s="6">
        <f>SUM(B95:K95)</f>
        <v>27979.565056818177</v>
      </c>
    </row>
    <row r="96" spans="1:12" x14ac:dyDescent="0.25">
      <c r="A96" s="7"/>
      <c r="B96" s="8"/>
      <c r="C96" s="8"/>
      <c r="D96" s="8"/>
      <c r="E96" s="8"/>
      <c r="F96" s="8"/>
      <c r="G96" s="8"/>
      <c r="H96" s="8"/>
      <c r="I96" s="8"/>
      <c r="J96" s="8"/>
      <c r="K96" s="8"/>
      <c r="L96" s="9"/>
    </row>
    <row r="97" spans="1:12" x14ac:dyDescent="0.25">
      <c r="A97" s="79" t="s">
        <v>80</v>
      </c>
      <c r="B97" s="79"/>
      <c r="C97" s="79"/>
      <c r="D97" s="79"/>
      <c r="E97" s="79"/>
      <c r="F97" s="79"/>
      <c r="G97" s="79"/>
      <c r="H97" s="79"/>
      <c r="I97" s="79"/>
      <c r="J97" s="79"/>
      <c r="K97" s="79"/>
      <c r="L97" s="79"/>
    </row>
    <row r="98" spans="1:12" x14ac:dyDescent="0.25">
      <c r="A98" s="84" t="s">
        <v>81</v>
      </c>
      <c r="B98" s="85"/>
      <c r="C98" s="85"/>
      <c r="D98" s="85"/>
      <c r="E98" s="85"/>
      <c r="F98" s="85"/>
      <c r="G98" s="85"/>
      <c r="H98" s="85"/>
      <c r="I98" s="85"/>
      <c r="J98" s="85"/>
      <c r="K98" s="85"/>
      <c r="L98" s="86"/>
    </row>
    <row r="99" spans="1:12" ht="15.6" customHeight="1" x14ac:dyDescent="0.25">
      <c r="A99" s="3"/>
      <c r="B99" s="125" t="s">
        <v>5</v>
      </c>
      <c r="C99" s="125"/>
      <c r="D99" s="125"/>
      <c r="E99" s="125"/>
      <c r="F99" s="125" t="s">
        <v>6</v>
      </c>
      <c r="G99" s="125" t="s">
        <v>7</v>
      </c>
      <c r="H99" s="125" t="s">
        <v>8</v>
      </c>
      <c r="I99" s="126" t="s">
        <v>9</v>
      </c>
      <c r="J99" s="127" t="s">
        <v>10</v>
      </c>
      <c r="K99" s="128"/>
      <c r="L99" s="120" t="s">
        <v>11</v>
      </c>
    </row>
    <row r="100" spans="1:12" ht="15.6" customHeight="1" x14ac:dyDescent="0.25">
      <c r="A100" s="3"/>
      <c r="B100" s="121" t="s">
        <v>12</v>
      </c>
      <c r="C100" s="121"/>
      <c r="D100" s="121" t="s">
        <v>13</v>
      </c>
      <c r="E100" s="121"/>
      <c r="F100" s="121"/>
      <c r="G100" s="121"/>
      <c r="H100" s="121"/>
      <c r="I100" s="106"/>
      <c r="J100" s="127"/>
      <c r="K100" s="128"/>
      <c r="L100" s="109"/>
    </row>
    <row r="101" spans="1:12" x14ac:dyDescent="0.25">
      <c r="A101" s="3"/>
      <c r="B101" s="4" t="s">
        <v>14</v>
      </c>
      <c r="C101" s="4" t="s">
        <v>15</v>
      </c>
      <c r="D101" s="4" t="s">
        <v>16</v>
      </c>
      <c r="E101" s="4" t="s">
        <v>17</v>
      </c>
      <c r="F101" s="121"/>
      <c r="G101" s="121"/>
      <c r="H101" s="121"/>
      <c r="I101" s="106"/>
      <c r="J101" s="129"/>
      <c r="K101" s="130"/>
      <c r="L101" s="109"/>
    </row>
    <row r="102" spans="1:12" x14ac:dyDescent="0.25">
      <c r="A102" s="5" t="s">
        <v>82</v>
      </c>
      <c r="B102" s="4">
        <f>B12+B78</f>
        <v>0</v>
      </c>
      <c r="C102" s="4">
        <f t="shared" ref="C102:I102" si="7">C12+C78</f>
        <v>0</v>
      </c>
      <c r="D102" s="4">
        <f t="shared" si="7"/>
        <v>0</v>
      </c>
      <c r="E102" s="4">
        <f t="shared" si="7"/>
        <v>17793.403698863636</v>
      </c>
      <c r="F102" s="4">
        <f>F12+F78</f>
        <v>0</v>
      </c>
      <c r="G102" s="4">
        <f t="shared" si="7"/>
        <v>282.68074621212116</v>
      </c>
      <c r="H102" s="4">
        <f t="shared" si="7"/>
        <v>0</v>
      </c>
      <c r="I102" s="4">
        <f t="shared" si="7"/>
        <v>47543.707816287882</v>
      </c>
      <c r="J102" s="107">
        <f>J78+J12</f>
        <v>32.060795454545456</v>
      </c>
      <c r="K102" s="108"/>
      <c r="L102" s="6">
        <f>SUM(B102:J102)</f>
        <v>65651.853056818189</v>
      </c>
    </row>
    <row r="103" spans="1:12" x14ac:dyDescent="0.25">
      <c r="A103" s="18"/>
      <c r="B103" s="19"/>
      <c r="C103" s="19"/>
      <c r="D103" s="19"/>
      <c r="E103" s="19"/>
      <c r="F103" s="19"/>
      <c r="G103" s="19"/>
      <c r="H103" s="19"/>
      <c r="I103" s="19"/>
      <c r="J103" s="19"/>
      <c r="K103" s="19"/>
      <c r="L103" s="20"/>
    </row>
    <row r="104" spans="1:12" x14ac:dyDescent="0.25">
      <c r="A104" s="97" t="s">
        <v>83</v>
      </c>
      <c r="B104" s="97"/>
      <c r="C104" s="97"/>
      <c r="D104" s="97"/>
      <c r="E104" s="97"/>
      <c r="F104" s="97"/>
      <c r="G104" s="97"/>
      <c r="H104" s="97"/>
      <c r="I104" s="97"/>
      <c r="J104" s="97"/>
      <c r="K104" s="97"/>
      <c r="L104" s="97"/>
    </row>
    <row r="105" spans="1:12" x14ac:dyDescent="0.25">
      <c r="A105" s="10" t="s">
        <v>21</v>
      </c>
      <c r="B105" s="4" t="s">
        <v>22</v>
      </c>
      <c r="C105" s="4" t="s">
        <v>23</v>
      </c>
      <c r="D105" s="106" t="s">
        <v>24</v>
      </c>
      <c r="E105" s="106"/>
      <c r="F105" s="106" t="s">
        <v>25</v>
      </c>
      <c r="G105" s="106"/>
      <c r="H105" s="106" t="s">
        <v>26</v>
      </c>
      <c r="I105" s="106"/>
      <c r="J105" s="107" t="s">
        <v>27</v>
      </c>
      <c r="K105" s="108"/>
      <c r="L105" s="6" t="s">
        <v>11</v>
      </c>
    </row>
    <row r="106" spans="1:12" x14ac:dyDescent="0.25">
      <c r="A106" s="5" t="s">
        <v>5</v>
      </c>
      <c r="B106" s="4">
        <f t="shared" ref="B106:B114" si="8">B17+B82</f>
        <v>0</v>
      </c>
      <c r="C106" s="4">
        <f t="shared" ref="C106:C114" si="9">C17+D82+C82</f>
        <v>10374.866422348485</v>
      </c>
      <c r="D106" s="107">
        <f t="shared" ref="D106:D114" si="10">D17+F82</f>
        <v>4040.8086268939392</v>
      </c>
      <c r="E106" s="356"/>
      <c r="F106" s="107">
        <f t="shared" ref="F106:F114" si="11">F17+H82</f>
        <v>2704.1841344696963</v>
      </c>
      <c r="G106" s="356"/>
      <c r="H106" s="107">
        <f t="shared" ref="H106:H114" si="12">H17+J82</f>
        <v>501.89451515151518</v>
      </c>
      <c r="I106" s="356"/>
      <c r="J106" s="107">
        <f>J17</f>
        <v>171.65</v>
      </c>
      <c r="K106" s="356"/>
      <c r="L106" s="6">
        <f>SUM(B106:K106)</f>
        <v>17793.403698863636</v>
      </c>
    </row>
    <row r="107" spans="1:12" x14ac:dyDescent="0.25">
      <c r="A107" s="5" t="s">
        <v>28</v>
      </c>
      <c r="B107" s="4">
        <f t="shared" si="8"/>
        <v>0</v>
      </c>
      <c r="C107" s="4">
        <f t="shared" si="9"/>
        <v>0</v>
      </c>
      <c r="D107" s="107">
        <f t="shared" si="10"/>
        <v>0</v>
      </c>
      <c r="E107" s="356"/>
      <c r="F107" s="107">
        <f t="shared" si="11"/>
        <v>0</v>
      </c>
      <c r="G107" s="356"/>
      <c r="H107" s="107">
        <f t="shared" si="12"/>
        <v>0</v>
      </c>
      <c r="I107" s="356"/>
      <c r="J107" s="107">
        <f t="shared" ref="J107:J114" si="13">J18</f>
        <v>0</v>
      </c>
      <c r="K107" s="356"/>
      <c r="L107" s="6">
        <f t="shared" ref="L107:L114" si="14">SUM(B107:K107)</f>
        <v>0</v>
      </c>
    </row>
    <row r="108" spans="1:12" x14ac:dyDescent="0.25">
      <c r="A108" s="5" t="s">
        <v>7</v>
      </c>
      <c r="B108" s="4">
        <f t="shared" si="8"/>
        <v>0</v>
      </c>
      <c r="C108" s="4">
        <f t="shared" si="9"/>
        <v>282.68074621212122</v>
      </c>
      <c r="D108" s="107">
        <f t="shared" si="10"/>
        <v>0</v>
      </c>
      <c r="E108" s="356"/>
      <c r="F108" s="107">
        <f t="shared" si="11"/>
        <v>0</v>
      </c>
      <c r="G108" s="356"/>
      <c r="H108" s="107">
        <f t="shared" si="12"/>
        <v>0</v>
      </c>
      <c r="I108" s="356"/>
      <c r="J108" s="107">
        <f t="shared" si="13"/>
        <v>0</v>
      </c>
      <c r="K108" s="356"/>
      <c r="L108" s="6">
        <f t="shared" si="14"/>
        <v>282.68074621212122</v>
      </c>
    </row>
    <row r="109" spans="1:12" x14ac:dyDescent="0.25">
      <c r="A109" s="5" t="s">
        <v>29</v>
      </c>
      <c r="B109" s="4">
        <f t="shared" si="8"/>
        <v>0</v>
      </c>
      <c r="C109" s="4">
        <f t="shared" si="9"/>
        <v>0</v>
      </c>
      <c r="D109" s="107">
        <f t="shared" si="10"/>
        <v>0</v>
      </c>
      <c r="E109" s="356"/>
      <c r="F109" s="107">
        <f t="shared" si="11"/>
        <v>0</v>
      </c>
      <c r="G109" s="356"/>
      <c r="H109" s="107">
        <f t="shared" si="12"/>
        <v>0</v>
      </c>
      <c r="I109" s="356"/>
      <c r="J109" s="107">
        <f t="shared" si="13"/>
        <v>0</v>
      </c>
      <c r="K109" s="356"/>
      <c r="L109" s="6">
        <f t="shared" si="14"/>
        <v>0</v>
      </c>
    </row>
    <row r="110" spans="1:12" x14ac:dyDescent="0.25">
      <c r="A110" s="5" t="s">
        <v>30</v>
      </c>
      <c r="B110" s="4">
        <f t="shared" si="8"/>
        <v>0</v>
      </c>
      <c r="C110" s="4">
        <f t="shared" si="9"/>
        <v>383.39339772727271</v>
      </c>
      <c r="D110" s="107">
        <f t="shared" si="10"/>
        <v>0</v>
      </c>
      <c r="E110" s="356"/>
      <c r="F110" s="107">
        <f t="shared" si="11"/>
        <v>0</v>
      </c>
      <c r="G110" s="356"/>
      <c r="H110" s="107">
        <f t="shared" si="12"/>
        <v>0</v>
      </c>
      <c r="I110" s="356"/>
      <c r="J110" s="107">
        <f t="shared" si="13"/>
        <v>0</v>
      </c>
      <c r="K110" s="356"/>
      <c r="L110" s="6">
        <f t="shared" si="14"/>
        <v>383.39339772727271</v>
      </c>
    </row>
    <row r="111" spans="1:12" x14ac:dyDescent="0.25">
      <c r="A111" s="5" t="s">
        <v>31</v>
      </c>
      <c r="B111" s="4">
        <f t="shared" si="8"/>
        <v>0</v>
      </c>
      <c r="C111" s="4">
        <f t="shared" si="9"/>
        <v>40094.597939393949</v>
      </c>
      <c r="D111" s="107">
        <f t="shared" si="10"/>
        <v>6027.0776268939399</v>
      </c>
      <c r="E111" s="356"/>
      <c r="F111" s="107">
        <f t="shared" si="11"/>
        <v>1030.6210492424243</v>
      </c>
      <c r="G111" s="356"/>
      <c r="H111" s="107">
        <f t="shared" si="12"/>
        <v>8.0178030303030301</v>
      </c>
      <c r="I111" s="356"/>
      <c r="J111" s="107">
        <f t="shared" si="13"/>
        <v>0</v>
      </c>
      <c r="K111" s="356"/>
      <c r="L111" s="6">
        <f t="shared" si="14"/>
        <v>47160.314418560607</v>
      </c>
    </row>
    <row r="112" spans="1:12" x14ac:dyDescent="0.25">
      <c r="A112" s="5" t="s">
        <v>32</v>
      </c>
      <c r="B112" s="4">
        <f t="shared" si="8"/>
        <v>0</v>
      </c>
      <c r="C112" s="4">
        <f t="shared" si="9"/>
        <v>0</v>
      </c>
      <c r="D112" s="107">
        <f t="shared" si="10"/>
        <v>0</v>
      </c>
      <c r="E112" s="356"/>
      <c r="F112" s="107">
        <f t="shared" si="11"/>
        <v>0</v>
      </c>
      <c r="G112" s="356"/>
      <c r="H112" s="107">
        <f t="shared" si="12"/>
        <v>0</v>
      </c>
      <c r="I112" s="356"/>
      <c r="J112" s="107">
        <f t="shared" si="13"/>
        <v>0</v>
      </c>
      <c r="K112" s="356"/>
      <c r="L112" s="6">
        <f t="shared" si="14"/>
        <v>0</v>
      </c>
    </row>
    <row r="113" spans="1:12" x14ac:dyDescent="0.25">
      <c r="A113" s="5" t="s">
        <v>10</v>
      </c>
      <c r="B113" s="4">
        <f t="shared" si="8"/>
        <v>0</v>
      </c>
      <c r="C113" s="4">
        <f t="shared" si="9"/>
        <v>0</v>
      </c>
      <c r="D113" s="107">
        <f t="shared" si="10"/>
        <v>0</v>
      </c>
      <c r="E113" s="356"/>
      <c r="F113" s="107">
        <f t="shared" si="11"/>
        <v>0</v>
      </c>
      <c r="G113" s="356"/>
      <c r="H113" s="107">
        <f t="shared" si="12"/>
        <v>0</v>
      </c>
      <c r="I113" s="356"/>
      <c r="J113" s="107">
        <f t="shared" si="13"/>
        <v>0</v>
      </c>
      <c r="K113" s="356"/>
      <c r="L113" s="6">
        <f t="shared" si="14"/>
        <v>0</v>
      </c>
    </row>
    <row r="114" spans="1:12" x14ac:dyDescent="0.25">
      <c r="A114" s="5" t="s">
        <v>10</v>
      </c>
      <c r="B114" s="4">
        <f t="shared" si="8"/>
        <v>0</v>
      </c>
      <c r="C114" s="4">
        <f t="shared" si="9"/>
        <v>26.060795454545456</v>
      </c>
      <c r="D114" s="107">
        <f t="shared" si="10"/>
        <v>6</v>
      </c>
      <c r="E114" s="356"/>
      <c r="F114" s="107">
        <f t="shared" si="11"/>
        <v>0</v>
      </c>
      <c r="G114" s="356"/>
      <c r="H114" s="107">
        <f t="shared" si="12"/>
        <v>0</v>
      </c>
      <c r="I114" s="356"/>
      <c r="J114" s="107">
        <f t="shared" si="13"/>
        <v>0</v>
      </c>
      <c r="K114" s="356"/>
      <c r="L114" s="6">
        <f t="shared" si="14"/>
        <v>32.060795454545456</v>
      </c>
    </row>
    <row r="115" spans="1:12" x14ac:dyDescent="0.25">
      <c r="A115" s="11" t="s">
        <v>11</v>
      </c>
      <c r="B115" s="6">
        <f>SUM(B106:B114)</f>
        <v>0</v>
      </c>
      <c r="C115" s="6">
        <f t="shared" ref="C115:J115" si="15">SUM(C106:C114)</f>
        <v>51161.599301136375</v>
      </c>
      <c r="D115" s="109">
        <f>SUM(D106:D114)</f>
        <v>10073.886253787879</v>
      </c>
      <c r="E115" s="109">
        <f t="shared" si="15"/>
        <v>0</v>
      </c>
      <c r="F115" s="109">
        <f t="shared" si="15"/>
        <v>3734.8051837121207</v>
      </c>
      <c r="G115" s="109">
        <f t="shared" si="15"/>
        <v>0</v>
      </c>
      <c r="H115" s="109">
        <f t="shared" si="15"/>
        <v>509.91231818181819</v>
      </c>
      <c r="I115" s="109">
        <f t="shared" si="15"/>
        <v>0</v>
      </c>
      <c r="J115" s="110">
        <f t="shared" si="15"/>
        <v>171.65</v>
      </c>
      <c r="K115" s="111"/>
      <c r="L115" s="6">
        <f t="shared" ref="L115" si="16">SUM(L106:L114)</f>
        <v>65651.853056818174</v>
      </c>
    </row>
    <row r="117" spans="1:12" x14ac:dyDescent="0.25">
      <c r="A117" s="84" t="s">
        <v>84</v>
      </c>
      <c r="B117" s="85"/>
      <c r="C117" s="85"/>
      <c r="D117" s="85"/>
      <c r="E117" s="85"/>
      <c r="F117" s="85"/>
      <c r="G117" s="85"/>
      <c r="H117" s="85"/>
      <c r="I117" s="85"/>
      <c r="J117" s="85"/>
      <c r="K117" s="85"/>
      <c r="L117" s="86"/>
    </row>
    <row r="118" spans="1:12" x14ac:dyDescent="0.25">
      <c r="A118" s="3"/>
      <c r="B118" s="15" t="s">
        <v>22</v>
      </c>
      <c r="C118" s="15" t="s">
        <v>39</v>
      </c>
      <c r="D118" s="15" t="s">
        <v>40</v>
      </c>
      <c r="E118" s="15" t="s">
        <v>41</v>
      </c>
      <c r="F118" s="15" t="s">
        <v>42</v>
      </c>
      <c r="G118" s="15" t="s">
        <v>43</v>
      </c>
      <c r="H118" s="15" t="s">
        <v>44</v>
      </c>
      <c r="I118" s="15" t="s">
        <v>45</v>
      </c>
      <c r="J118" s="15" t="s">
        <v>46</v>
      </c>
      <c r="K118" s="15" t="s">
        <v>47</v>
      </c>
      <c r="L118" s="16" t="s">
        <v>11</v>
      </c>
    </row>
    <row r="119" spans="1:12" x14ac:dyDescent="0.25">
      <c r="A119" s="5" t="s">
        <v>74</v>
      </c>
      <c r="B119" s="4">
        <f t="shared" ref="B119:K119" si="17">B43+B95</f>
        <v>65.070651515151511</v>
      </c>
      <c r="C119" s="4">
        <f t="shared" si="17"/>
        <v>53.148041666666664</v>
      </c>
      <c r="D119" s="4">
        <f t="shared" si="17"/>
        <v>71.875310606060623</v>
      </c>
      <c r="E119" s="4">
        <f t="shared" si="17"/>
        <v>2510.7607159090908</v>
      </c>
      <c r="F119" s="4">
        <f t="shared" si="17"/>
        <v>11621.446986742423</v>
      </c>
      <c r="G119" s="4">
        <f t="shared" si="17"/>
        <v>10554.179549242424</v>
      </c>
      <c r="H119" s="4">
        <f t="shared" si="17"/>
        <v>8805.5243352272719</v>
      </c>
      <c r="I119" s="4">
        <f t="shared" si="17"/>
        <v>17924.881085227273</v>
      </c>
      <c r="J119" s="4">
        <f t="shared" si="17"/>
        <v>11591.259464015151</v>
      </c>
      <c r="K119" s="4">
        <f t="shared" si="17"/>
        <v>2453.706916666667</v>
      </c>
      <c r="L119" s="6">
        <f>SUM(B119:K119)</f>
        <v>65651.853056818174</v>
      </c>
    </row>
    <row r="120" spans="1:12" x14ac:dyDescent="0.25">
      <c r="A120" s="7"/>
      <c r="B120" s="8"/>
      <c r="C120" s="8"/>
      <c r="D120" s="8"/>
      <c r="E120" s="8"/>
      <c r="F120" s="8"/>
      <c r="G120" s="8"/>
      <c r="H120" s="8"/>
      <c r="I120" s="8"/>
      <c r="J120" s="8"/>
      <c r="K120" s="8"/>
      <c r="L120" s="9"/>
    </row>
    <row r="121" spans="1:12" x14ac:dyDescent="0.25">
      <c r="A121" s="79" t="s">
        <v>85</v>
      </c>
      <c r="B121" s="79"/>
      <c r="C121" s="79"/>
      <c r="D121" s="79"/>
      <c r="E121" s="79"/>
      <c r="F121" s="79"/>
      <c r="G121" s="79"/>
      <c r="H121" s="79"/>
      <c r="I121" s="79"/>
      <c r="J121" s="79"/>
      <c r="K121" s="79"/>
      <c r="L121" s="79"/>
    </row>
    <row r="122" spans="1:12" x14ac:dyDescent="0.25">
      <c r="A122" s="84" t="s">
        <v>86</v>
      </c>
      <c r="B122" s="85"/>
      <c r="C122" s="85"/>
      <c r="D122" s="85"/>
      <c r="E122" s="85"/>
      <c r="F122" s="85"/>
      <c r="G122" s="85"/>
      <c r="H122" s="85"/>
      <c r="I122" s="85"/>
      <c r="J122" s="85"/>
      <c r="K122" s="85"/>
      <c r="L122" s="86"/>
    </row>
    <row r="123" spans="1:12" x14ac:dyDescent="0.25">
      <c r="A123" s="23" t="s">
        <v>87</v>
      </c>
      <c r="B123" s="23"/>
    </row>
    <row r="124" spans="1:12" x14ac:dyDescent="0.25">
      <c r="A124" s="23" t="s">
        <v>88</v>
      </c>
      <c r="B124" s="25"/>
    </row>
    <row r="125" spans="1:12" x14ac:dyDescent="0.25">
      <c r="A125" s="23" t="s">
        <v>89</v>
      </c>
      <c r="B125" s="25"/>
    </row>
  </sheetData>
  <mergeCells count="297">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9:D59"/>
    <mergeCell ref="E59:L59"/>
    <mergeCell ref="A60:C60"/>
    <mergeCell ref="E60:K60"/>
    <mergeCell ref="A55:D55"/>
    <mergeCell ref="E55:F55"/>
    <mergeCell ref="G55:H55"/>
    <mergeCell ref="I55:J55"/>
    <mergeCell ref="K55:L55"/>
    <mergeCell ref="A56:D56"/>
    <mergeCell ref="E56:F56"/>
    <mergeCell ref="G56:H56"/>
    <mergeCell ref="I56:J56"/>
    <mergeCell ref="K56:L56"/>
    <mergeCell ref="A67:L67"/>
    <mergeCell ref="A68:L68"/>
    <mergeCell ref="B69:C69"/>
    <mergeCell ref="B70:C70"/>
    <mergeCell ref="B71:C71"/>
    <mergeCell ref="A73:L73"/>
    <mergeCell ref="A61:C61"/>
    <mergeCell ref="E61:K61"/>
    <mergeCell ref="A63:D63"/>
    <mergeCell ref="E63:L63"/>
    <mergeCell ref="A64:C65"/>
    <mergeCell ref="D64:D65"/>
    <mergeCell ref="E64:K65"/>
    <mergeCell ref="L64:L65"/>
    <mergeCell ref="A74:L74"/>
    <mergeCell ref="B75:E75"/>
    <mergeCell ref="F75:F77"/>
    <mergeCell ref="G75:G77"/>
    <mergeCell ref="H75:H77"/>
    <mergeCell ref="I75:I77"/>
    <mergeCell ref="J75:K77"/>
    <mergeCell ref="L75:L77"/>
    <mergeCell ref="B76:C76"/>
    <mergeCell ref="D76:E76"/>
    <mergeCell ref="D82:E82"/>
    <mergeCell ref="F82:G82"/>
    <mergeCell ref="H82:I82"/>
    <mergeCell ref="J82:K82"/>
    <mergeCell ref="D83:E83"/>
    <mergeCell ref="F83:G83"/>
    <mergeCell ref="H83:I83"/>
    <mergeCell ref="J83:K83"/>
    <mergeCell ref="J78:K78"/>
    <mergeCell ref="A80:L80"/>
    <mergeCell ref="D81:E81"/>
    <mergeCell ref="F81:G81"/>
    <mergeCell ref="H81:I81"/>
    <mergeCell ref="J81:K81"/>
    <mergeCell ref="D86:E86"/>
    <mergeCell ref="F86:G86"/>
    <mergeCell ref="H86:I86"/>
    <mergeCell ref="J86:K86"/>
    <mergeCell ref="D87:E87"/>
    <mergeCell ref="F87:G87"/>
    <mergeCell ref="H87:I87"/>
    <mergeCell ref="J87:K87"/>
    <mergeCell ref="D84:E84"/>
    <mergeCell ref="F84:G84"/>
    <mergeCell ref="H84:I84"/>
    <mergeCell ref="J84:K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B100:C100"/>
    <mergeCell ref="D100:E100"/>
    <mergeCell ref="J102:K102"/>
    <mergeCell ref="A104:L104"/>
    <mergeCell ref="D105:E105"/>
    <mergeCell ref="F105:G105"/>
    <mergeCell ref="H105:I105"/>
    <mergeCell ref="J105:K105"/>
    <mergeCell ref="A93:L93"/>
    <mergeCell ref="A97:L97"/>
    <mergeCell ref="A98:L98"/>
    <mergeCell ref="B99:E99"/>
    <mergeCell ref="F99:F101"/>
    <mergeCell ref="G99:G101"/>
    <mergeCell ref="H99:H101"/>
    <mergeCell ref="I99:I101"/>
    <mergeCell ref="J99:K101"/>
    <mergeCell ref="L99:L101"/>
    <mergeCell ref="D108:E108"/>
    <mergeCell ref="F108:G108"/>
    <mergeCell ref="H108:I108"/>
    <mergeCell ref="J108:K108"/>
    <mergeCell ref="D109:E109"/>
    <mergeCell ref="F109:G109"/>
    <mergeCell ref="H109:I109"/>
    <mergeCell ref="J109:K109"/>
    <mergeCell ref="D106:E106"/>
    <mergeCell ref="F106:G106"/>
    <mergeCell ref="H106:I106"/>
    <mergeCell ref="J106:K106"/>
    <mergeCell ref="D107:E107"/>
    <mergeCell ref="F107:G107"/>
    <mergeCell ref="H107:I107"/>
    <mergeCell ref="J107:K107"/>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A117:L117"/>
    <mergeCell ref="A121:L121"/>
    <mergeCell ref="A122:L122"/>
    <mergeCell ref="D114:E114"/>
    <mergeCell ref="F114:G114"/>
    <mergeCell ref="H114:I114"/>
    <mergeCell ref="J114:K114"/>
    <mergeCell ref="D115:E115"/>
    <mergeCell ref="F115:G115"/>
    <mergeCell ref="H115:I115"/>
    <mergeCell ref="J115:K115"/>
  </mergeCells>
  <pageMargins left="0.25" right="0.25" top="0.75" bottom="0.75" header="0.3" footer="0.3"/>
  <pageSetup scale="76"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1765-77DC-4384-9F4D-C845C72DF6CB}">
  <sheetPr>
    <pageSetUpPr fitToPage="1"/>
  </sheetPr>
  <dimension ref="A1:L125"/>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93</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14</v>
      </c>
      <c r="C11" s="4" t="s">
        <v>15</v>
      </c>
      <c r="D11" s="4" t="s">
        <v>16</v>
      </c>
      <c r="E11" s="4" t="s">
        <v>17</v>
      </c>
      <c r="F11" s="121"/>
      <c r="G11" s="121"/>
      <c r="H11" s="121"/>
      <c r="I11" s="106"/>
      <c r="J11" s="129"/>
      <c r="K11" s="130"/>
      <c r="L11" s="109"/>
    </row>
    <row r="12" spans="1:12" s="2" customFormat="1" x14ac:dyDescent="0.25">
      <c r="A12" s="5" t="s">
        <v>18</v>
      </c>
      <c r="B12" s="4">
        <f>'[15]WI Gas'!B12+[15]WEPCO!B12+[15]WPSC!B12+[15]Alliant!B12+[15]NSP!B12+[15]MWNG!B12+'[15]SWL&amp;P'!B12+'[15]City Gas'!B12+[15]SCVNG!B12+[15]Florence!B12+'[15]MG&amp;E'!B12</f>
        <v>0</v>
      </c>
      <c r="C12" s="4">
        <f>'[15]WI Gas'!C12+[15]WEPCO!C12+[15]WPSC!C12+[15]Alliant!C12+[15]NSP!C12+[15]MWNG!C12+'[15]SWL&amp;P'!C12+'[15]City Gas'!C12+[15]SCVNG!C12+[15]Florence!C12+'[15]MG&amp;E'!C12</f>
        <v>0</v>
      </c>
      <c r="D12" s="4">
        <f>'[15]WI Gas'!D12+[15]WEPCO!D12+[15]WPSC!D12+[15]Alliant!D12+[15]NSP!D12+[15]MWNG!D12+'[15]SWL&amp;P'!D12+'[15]City Gas'!D12+[15]SCVNG!D12+[15]Florence!D12+'[15]MG&amp;E'!D12</f>
        <v>0</v>
      </c>
      <c r="E12" s="4">
        <f>'[15]WI Gas'!E12+[15]WEPCO!E12+[15]WPSC!E12+[15]Alliant!E12+[15]NSP!E12+[15]MWNG!E12+'[15]SWL&amp;P'!E12+'[15]City Gas'!E12+[15]SCVNG!E12+[15]Florence!E12+'[15]MG&amp;E'!E12</f>
        <v>12936.243</v>
      </c>
      <c r="F12" s="4">
        <f>'[15]WI Gas'!F12+[15]WEPCO!F12+[15]WPSC!F12+[15]Alliant!F12+[15]NSP!F12+[15]MWNG!F12+'[15]SWL&amp;P'!F12+'[15]City Gas'!F12+[15]SCVNG!F12+[15]Florence!F12+'[15]MG&amp;E'!F12</f>
        <v>0</v>
      </c>
      <c r="G12" s="4">
        <f>'[15]WI Gas'!G12+[15]WEPCO!G12+[15]WPSC!G12+[15]Alliant!G12+[15]NSP!G12+[15]MWNG!G12+'[15]SWL&amp;P'!G12+'[15]City Gas'!G12+[15]SCVNG!G12+[15]Florence!G12+'[15]MG&amp;E'!G12</f>
        <v>3</v>
      </c>
      <c r="H12" s="4">
        <f>'[15]WI Gas'!H12+[15]WEPCO!H12+[15]WPSC!H12+[15]Alliant!H12+[15]NSP!H12+[15]MWNG!H12+'[15]SWL&amp;P'!H12+'[15]City Gas'!H12+[15]SCVNG!H12+[15]Florence!H12+'[15]MG&amp;E'!H12</f>
        <v>0</v>
      </c>
      <c r="I12" s="4">
        <f>'[15]WI Gas'!I12+[15]WEPCO!I12+[15]WPSC!I12+[15]Alliant!I12+[15]NSP!I12+[15]MWNG!I12+'[15]SWL&amp;P'!I12+'[15]City Gas'!I12+[15]SCVNG!I12+[15]Florence!I12+'[15]MG&amp;E'!I12</f>
        <v>24386.746999999999</v>
      </c>
      <c r="J12" s="107">
        <f>'[15]WI Gas'!J12:K12+[15]WEPCO!J12+[15]WPSC!J12+[15]Alliant!J12+[15]NSP!J12+[15]MWNG!J12+'[15]SWL&amp;P'!J12:K12+'[15]City Gas'!J12:K12+[15]SCVNG!J12+[15]Florence!J12+'[15]MG&amp;E'!J12:K12</f>
        <v>45</v>
      </c>
      <c r="K12" s="108"/>
      <c r="L12" s="6">
        <f>SUM(B12:J12)</f>
        <v>37370.99</v>
      </c>
    </row>
    <row r="13" spans="1:12" s="2" customFormat="1" x14ac:dyDescent="0.25">
      <c r="A13" s="5" t="s">
        <v>19</v>
      </c>
      <c r="B13" s="4">
        <f>'[15]WI Gas'!B13+[15]WEPCO!B13+[15]WPSC!B13+[15]Alliant!B13+[15]NSP!B13+[15]MWNG!B13+'[15]SWL&amp;P'!B13+'[15]City Gas'!B13+[15]SCVNG!B13+[15]Florence!B13+'[15]MG&amp;E'!B13</f>
        <v>0</v>
      </c>
      <c r="C13" s="4">
        <f>'[15]WI Gas'!C13+[15]WEPCO!C13+[15]WPSC!C13+[15]Alliant!C13+[15]NSP!C13+[15]MWNG!C13+'[15]SWL&amp;P'!C13+'[15]City Gas'!C13+[15]SCVNG!C13+[15]Florence!C13+'[15]MG&amp;E'!C13</f>
        <v>0</v>
      </c>
      <c r="D13" s="4">
        <f>'[15]WI Gas'!D13+[15]WEPCO!D13+[15]WPSC!D13+[15]Alliant!D13+[15]NSP!D13+[15]MWNG!D13+'[15]SWL&amp;P'!D13+'[15]City Gas'!D13+[15]SCVNG!D13+[15]Florence!D13+'[15]MG&amp;E'!D13</f>
        <v>0</v>
      </c>
      <c r="E13" s="4">
        <f>'[15]WI Gas'!E13+[15]WEPCO!E13+[15]WPSC!E13+[15]Alliant!E13+[15]NSP!E13+[15]MWNG!E13+'[15]SWL&amp;P'!E13+'[15]City Gas'!E13+[15]SCVNG!E13+[15]Florence!E13+'[15]MG&amp;E'!E13</f>
        <v>300208</v>
      </c>
      <c r="F13" s="4">
        <f>'[15]WI Gas'!F13+[15]WEPCO!F13+[15]WPSC!F13+[15]Alliant!F13+[15]NSP!F13+[15]MWNG!F13+'[15]SWL&amp;P'!F13+'[15]City Gas'!F13+[15]SCVNG!F13+[15]Florence!F13+'[15]MG&amp;E'!F13</f>
        <v>0</v>
      </c>
      <c r="G13" s="4">
        <f>'[15]WI Gas'!G13+[15]WEPCO!G13+[15]WPSC!G13+[15]Alliant!G13+[15]NSP!G13+[15]MWNG!G13+'[15]SWL&amp;P'!G13+'[15]City Gas'!G13+[15]SCVNG!G13+[15]Florence!G13+'[15]MG&amp;E'!G13</f>
        <v>20404</v>
      </c>
      <c r="H13" s="4">
        <f>'[15]WI Gas'!H13+[15]WEPCO!H13+[15]WPSC!H13+[15]Alliant!H13+[15]NSP!H13+[15]MWNG!H13+'[15]SWL&amp;P'!H13+'[15]City Gas'!H13+[15]SCVNG!H13+[15]Florence!H13+'[15]MG&amp;E'!H13</f>
        <v>0</v>
      </c>
      <c r="I13" s="4">
        <f>'[15]WI Gas'!I13+[15]WEPCO!I13+[15]WPSC!I13+[15]Alliant!I13+[15]NSP!I13+[15]MWNG!I13+'[15]SWL&amp;P'!I13+'[15]City Gas'!I13+[15]SCVNG!I13+[15]Florence!I13+'[15]MG&amp;E'!I13</f>
        <v>1288234</v>
      </c>
      <c r="J13" s="107">
        <f>'[15]WI Gas'!J13:K13+[15]WEPCO!J13+[15]WPSC!J13+[15]Alliant!J13+[15]NSP!J13+[15]MWNG!J13+'[15]SWL&amp;P'!J13:K13+'[15]City Gas'!J13:K13+[15]SCVNG!J13+[15]Florence!J13+'[15]MG&amp;E'!J13:K13</f>
        <v>2</v>
      </c>
      <c r="K13" s="108"/>
      <c r="L13" s="6">
        <f>SUM(B13:J13)</f>
        <v>1608848</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'[15]WI Gas'!B17+[15]WEPCO!B17+[15]WPSC!B17+[15]Alliant!B17+[15]NSP!B17+[15]MWNG!B17+'[15]SWL&amp;P'!B17+'[15]City Gas'!B17+[15]SCVNG!B17+[15]Florence!B17+'[15]MG&amp;E'!B17</f>
        <v>0</v>
      </c>
      <c r="C17" s="4">
        <f>'[15]WI Gas'!C17+[15]WEPCO!C17+[15]WPSC!C17+[15]Alliant!C17+[15]NSP!C17+[15]MWNG!C17+'[15]SWL&amp;P'!C17+'[15]City Gas'!C17+[15]SCVNG!C17+[15]Florence!C17+'[15]MG&amp;E'!C17</f>
        <v>5543.6799999999994</v>
      </c>
      <c r="D17" s="107">
        <f>'[15]WI Gas'!D17:E17+[15]WEPCO!D17+[15]WPSC!D17+[15]Alliant!D17+[15]NSP!D17+[15]MWNG!D17+'[15]SWL&amp;P'!D17:E17+'[15]City Gas'!D17:E17+[15]SCVNG!D17+[15]Florence!D17+'[15]MG&amp;E'!D17:E17</f>
        <v>4045.9129999999996</v>
      </c>
      <c r="E17" s="108"/>
      <c r="F17" s="107">
        <f>'[15]WI Gas'!F17:G17+[15]WEPCO!F17+[15]WPSC!F17+[15]Alliant!F17+[15]NSP!F17+[15]MWNG!F17+'[15]SWL&amp;P'!F17:G17+'[15]City Gas'!F17:G17+[15]SCVNG!F17+[15]Florence!F17+'[15]MG&amp;E'!F17:G17</f>
        <v>2715.0099999999998</v>
      </c>
      <c r="G17" s="108"/>
      <c r="H17" s="107">
        <f>'[15]WI Gas'!H17:I17+[15]WEPCO!H17+[15]WPSC!H17+[15]Alliant!H17+[15]NSP!H17+[15]MWNG!H17+'[15]SWL&amp;P'!H17:I17+'[15]City Gas'!H17:I17+[15]SCVNG!H17+[15]Florence!H17+'[15]MG&amp;E'!H17:I17</f>
        <v>473.99</v>
      </c>
      <c r="I17" s="108"/>
      <c r="J17" s="107">
        <f>'[15]WI Gas'!J17:K17+[15]WEPCO!J17+[15]WPSC!J17+[15]Alliant!J17+[15]NSP!J17+[15]MWNG!J17+'[15]SWL&amp;P'!J17:K17+'[15]City Gas'!J17:K17+[15]SCVNG!J17+[15]Florence!J17+'[15]MG&amp;E'!J17:K17</f>
        <v>157.65</v>
      </c>
      <c r="K17" s="108"/>
      <c r="L17" s="6">
        <f>SUM(B17:J17)</f>
        <v>12936.242999999999</v>
      </c>
    </row>
    <row r="18" spans="1:12" s="2" customFormat="1" x14ac:dyDescent="0.25">
      <c r="A18" s="5" t="s">
        <v>28</v>
      </c>
      <c r="B18" s="4">
        <f>'[15]WI Gas'!B18+[15]WEPCO!B18+[15]WPSC!B18+[15]Alliant!B18+[15]NSP!B18+[15]MWNG!B18+'[15]SWL&amp;P'!B18+'[15]City Gas'!B18+[15]SCVNG!B18+[15]Florence!B18+'[15]MG&amp;E'!B18</f>
        <v>0</v>
      </c>
      <c r="C18" s="4">
        <f>'[15]WI Gas'!C18+[15]WEPCO!C18+[15]WPSC!C18+[15]Alliant!C18+[15]NSP!C18+[15]MWNG!C18+'[15]SWL&amp;P'!C18+'[15]City Gas'!C18+[15]SCVNG!C18+[15]Florence!C18+'[15]MG&amp;E'!C18</f>
        <v>0</v>
      </c>
      <c r="D18" s="107">
        <f>'[15]WI Gas'!D18:E18+[15]WEPCO!D18+[15]WPSC!D18+[15]Alliant!D18+[15]NSP!D18+[15]MWNG!D18+'[15]SWL&amp;P'!D18:E18+'[15]City Gas'!D18:E18+[15]SCVNG!D18+[15]Florence!D18+'[15]MG&amp;E'!D18:E18</f>
        <v>0</v>
      </c>
      <c r="E18" s="108"/>
      <c r="F18" s="107">
        <f>'[15]WI Gas'!F18:G18+[15]WEPCO!F18+[15]WPSC!F18+[15]Alliant!F18+[15]NSP!F18+[15]MWNG!F18+'[15]SWL&amp;P'!F18:G18+'[15]City Gas'!F18:G18+[15]SCVNG!F18+[15]Florence!F18+'[15]MG&amp;E'!F18:G18</f>
        <v>0</v>
      </c>
      <c r="G18" s="108"/>
      <c r="H18" s="107">
        <f>'[15]WI Gas'!H18:I18+[15]WEPCO!H18+[15]WPSC!H18+[15]Alliant!H18+[15]NSP!H18+[15]MWNG!H18+'[15]SWL&amp;P'!H18:I18+'[15]City Gas'!H18:I18+[15]SCVNG!H18+[15]Florence!H18+'[15]MG&amp;E'!H18:I18</f>
        <v>0</v>
      </c>
      <c r="I18" s="108"/>
      <c r="J18" s="107">
        <f>'[15]WI Gas'!J18:K18+[15]WEPCO!J18+[15]WPSC!J18+[15]Alliant!J18+[15]NSP!J18+[15]MWNG!J18+'[15]SWL&amp;P'!J18:K18+'[15]City Gas'!J18:K18+[15]SCVNG!J18+[15]Florence!J18+'[15]MG&amp;E'!J18:K18</f>
        <v>0</v>
      </c>
      <c r="K18" s="108"/>
      <c r="L18" s="6">
        <f t="shared" ref="L18:L25" si="0">SUM(B18:J18)</f>
        <v>0</v>
      </c>
    </row>
    <row r="19" spans="1:12" s="2" customFormat="1" x14ac:dyDescent="0.25">
      <c r="A19" s="5" t="s">
        <v>7</v>
      </c>
      <c r="B19" s="4">
        <f>'[15]WI Gas'!B19+[15]WEPCO!B19+[15]WPSC!B19+[15]Alliant!B19+[15]NSP!B19+[15]MWNG!B19+'[15]SWL&amp;P'!B19+'[15]City Gas'!B19+[15]SCVNG!B19+[15]Florence!B19+'[15]MG&amp;E'!B19</f>
        <v>0</v>
      </c>
      <c r="C19" s="4">
        <f>'[15]WI Gas'!C19+[15]WEPCO!C19+[15]WPSC!C19+[15]Alliant!C19+[15]NSP!C19+[15]MWNG!C19+'[15]SWL&amp;P'!C19+'[15]City Gas'!C19+[15]SCVNG!C19+[15]Florence!C19+'[15]MG&amp;E'!C19</f>
        <v>3</v>
      </c>
      <c r="D19" s="107">
        <f>'[15]WI Gas'!D19:E19+[15]WEPCO!D19+[15]WPSC!D19+[15]Alliant!D19+[15]NSP!D19+[15]MWNG!D19+'[15]SWL&amp;P'!D19:E19+'[15]City Gas'!D19:E19+[15]SCVNG!D19+[15]Florence!D19+'[15]MG&amp;E'!D19:E19</f>
        <v>0</v>
      </c>
      <c r="E19" s="108"/>
      <c r="F19" s="107">
        <f>'[15]WI Gas'!F19:G19+[15]WEPCO!F19+[15]WPSC!F19+[15]Alliant!F19+[15]NSP!F19+[15]MWNG!F19+'[15]SWL&amp;P'!F19:G19+'[15]City Gas'!F19:G19+[15]SCVNG!F19+[15]Florence!F19+'[15]MG&amp;E'!F19:G19</f>
        <v>0</v>
      </c>
      <c r="G19" s="108"/>
      <c r="H19" s="107">
        <f>'[15]WI Gas'!H19:I19+[15]WEPCO!H19+[15]WPSC!H19+[15]Alliant!H19+[15]NSP!H19+[15]MWNG!H19+'[15]SWL&amp;P'!H19:I19+'[15]City Gas'!H19:I19+[15]SCVNG!H19+[15]Florence!H19+'[15]MG&amp;E'!H19:I19</f>
        <v>0</v>
      </c>
      <c r="I19" s="108"/>
      <c r="J19" s="107">
        <f>'[15]WI Gas'!J19:K19+[15]WEPCO!J19+[15]WPSC!J19+[15]Alliant!J19+[15]NSP!J19+[15]MWNG!J19+'[15]SWL&amp;P'!J19:K19+'[15]City Gas'!J19:K19+[15]SCVNG!J19+[15]Florence!J19+'[15]MG&amp;E'!J19:K19</f>
        <v>0</v>
      </c>
      <c r="K19" s="108"/>
      <c r="L19" s="6">
        <f t="shared" si="0"/>
        <v>3</v>
      </c>
    </row>
    <row r="20" spans="1:12" s="2" customFormat="1" x14ac:dyDescent="0.25">
      <c r="A20" s="5" t="s">
        <v>29</v>
      </c>
      <c r="B20" s="4">
        <f>'[15]WI Gas'!B20+[15]WEPCO!B20+[15]WPSC!B20+[15]Alliant!B20+[15]NSP!B20+[15]MWNG!B20+'[15]SWL&amp;P'!B20+'[15]City Gas'!B20+[15]SCVNG!B20+[15]Florence!B20+'[15]MG&amp;E'!B20</f>
        <v>0</v>
      </c>
      <c r="C20" s="4">
        <f>'[15]WI Gas'!C20+[15]WEPCO!C20+[15]WPSC!C20+[15]Alliant!C20+[15]NSP!C20+[15]MWNG!C20+'[15]SWL&amp;P'!C20+'[15]City Gas'!C20+[15]SCVNG!C20+[15]Florence!C20+'[15]MG&amp;E'!C20</f>
        <v>0</v>
      </c>
      <c r="D20" s="107">
        <f>'[15]WI Gas'!D20:E20+[15]WEPCO!D20+[15]WPSC!D20+[15]Alliant!D20+[15]NSP!D20+[15]MWNG!D20+'[15]SWL&amp;P'!D20:E20+'[15]City Gas'!D20:E20+[15]SCVNG!D20+[15]Florence!D20+'[15]MG&amp;E'!D20:E20</f>
        <v>0</v>
      </c>
      <c r="E20" s="108"/>
      <c r="F20" s="107">
        <f>'[15]WI Gas'!F20:G20+[15]WEPCO!F20+[15]WPSC!F20+[15]Alliant!F20+[15]NSP!F20+[15]MWNG!F20+'[15]SWL&amp;P'!F20:G20+'[15]City Gas'!F20:G20+[15]SCVNG!F20+[15]Florence!F20+'[15]MG&amp;E'!F20:G20</f>
        <v>0</v>
      </c>
      <c r="G20" s="108"/>
      <c r="H20" s="107">
        <f>'[15]WI Gas'!H20:I20+[15]WEPCO!H20+[15]WPSC!H20+[15]Alliant!H20+[15]NSP!H20+[15]MWNG!H20+'[15]SWL&amp;P'!H20:I20+'[15]City Gas'!H20:I20+[15]SCVNG!H20+[15]Florence!H20+'[15]MG&amp;E'!H20:I20</f>
        <v>0</v>
      </c>
      <c r="I20" s="108"/>
      <c r="J20" s="107">
        <f>'[15]WI Gas'!J20:K20+[15]WEPCO!J20+[15]WPSC!J20+[15]Alliant!J20+[15]NSP!J20+[15]MWNG!J20+'[15]SWL&amp;P'!J20:K20+'[15]City Gas'!J20:K20+[15]SCVNG!J20+[15]Florence!J20+'[15]MG&amp;E'!J20:K20</f>
        <v>0</v>
      </c>
      <c r="K20" s="108"/>
      <c r="L20" s="6">
        <f t="shared" si="0"/>
        <v>0</v>
      </c>
    </row>
    <row r="21" spans="1:12" s="2" customFormat="1" x14ac:dyDescent="0.25">
      <c r="A21" s="5" t="s">
        <v>30</v>
      </c>
      <c r="B21" s="4">
        <f>'[15]WI Gas'!B21+[15]WEPCO!B21+[15]WPSC!B21+[15]Alliant!B21+[15]NSP!B21+[15]MWNG!B21+'[15]SWL&amp;P'!B21+'[15]City Gas'!B21+[15]SCVNG!B21+[15]Florence!B21+'[15]MG&amp;E'!B21</f>
        <v>0</v>
      </c>
      <c r="C21" s="4">
        <f>'[15]WI Gas'!C21+[15]WEPCO!C21+[15]WPSC!C21+[15]Alliant!C21+[15]NSP!C21+[15]MWNG!C21+'[15]SWL&amp;P'!C21+'[15]City Gas'!C21+[15]SCVNG!C21+[15]Florence!C21+'[15]MG&amp;E'!C21</f>
        <v>95</v>
      </c>
      <c r="D21" s="107">
        <f>'[15]WI Gas'!D21:E21+[15]WEPCO!D21+[15]WPSC!D21+[15]Alliant!D21+[15]NSP!D21+[15]MWNG!D21+'[15]SWL&amp;P'!D21:E21+'[15]City Gas'!D21:E21+[15]SCVNG!D21+[15]Florence!D21+'[15]MG&amp;E'!D21:E21</f>
        <v>0</v>
      </c>
      <c r="E21" s="108"/>
      <c r="F21" s="107">
        <f>'[15]WI Gas'!F21:G21+[15]WEPCO!F21+[15]WPSC!F21+[15]Alliant!F21+[15]NSP!F21+[15]MWNG!F21+'[15]SWL&amp;P'!F21:G21+'[15]City Gas'!F21:G21+[15]SCVNG!F21+[15]Florence!F21+'[15]MG&amp;E'!F21:G21</f>
        <v>0</v>
      </c>
      <c r="G21" s="108"/>
      <c r="H21" s="107">
        <f>'[15]WI Gas'!H21:I21+[15]WEPCO!H21+[15]WPSC!H21+[15]Alliant!H21+[15]NSP!H21+[15]MWNG!H21+'[15]SWL&amp;P'!H21:I21+'[15]City Gas'!H21:I21+[15]SCVNG!H21+[15]Florence!H21+'[15]MG&amp;E'!H21:I21</f>
        <v>0</v>
      </c>
      <c r="I21" s="108"/>
      <c r="J21" s="107">
        <f>'[15]WI Gas'!J21:K21+[15]WEPCO!J21+[15]WPSC!J21+[15]Alliant!J21+[15]NSP!J21+[15]MWNG!J21+'[15]SWL&amp;P'!J21:K21+'[15]City Gas'!J21:K21+[15]SCVNG!J21+[15]Florence!J21+'[15]MG&amp;E'!J21:K21</f>
        <v>0</v>
      </c>
      <c r="K21" s="108"/>
      <c r="L21" s="6">
        <f t="shared" si="0"/>
        <v>95</v>
      </c>
    </row>
    <row r="22" spans="1:12" s="2" customFormat="1" x14ac:dyDescent="0.25">
      <c r="A22" s="5" t="s">
        <v>31</v>
      </c>
      <c r="B22" s="4">
        <f>'[15]WI Gas'!B22+[15]WEPCO!B22+[15]WPSC!B22+[15]Alliant!B22+[15]NSP!B22+[15]MWNG!B22+'[15]SWL&amp;P'!B22+'[15]City Gas'!B22+[15]SCVNG!B22+[15]Florence!B22+'[15]MG&amp;E'!B22</f>
        <v>0</v>
      </c>
      <c r="C22" s="4">
        <f>'[15]WI Gas'!C22+[15]WEPCO!C22+[15]WPSC!C22+[15]Alliant!C22+[15]NSP!C22+[15]MWNG!C22+'[15]SWL&amp;P'!C22+'[15]City Gas'!C22+[15]SCVNG!C22+[15]Florence!C22+'[15]MG&amp;E'!C22</f>
        <v>17401.138000000003</v>
      </c>
      <c r="D22" s="107">
        <f>'[15]WI Gas'!D22:E22+[15]WEPCO!D22+[15]WPSC!D22+[15]Alliant!D22+[15]NSP!D22+[15]MWNG!D22+'[15]SWL&amp;P'!D22:E22+'[15]City Gas'!D22:E22+[15]SCVNG!D22+[15]Florence!D22+'[15]MG&amp;E'!D22:E22</f>
        <v>5929.6589999999997</v>
      </c>
      <c r="E22" s="108"/>
      <c r="F22" s="107">
        <f>'[15]WI Gas'!F22:G22+[15]WEPCO!F22+[15]WPSC!F22+[15]Alliant!F22+[15]NSP!F22+[15]MWNG!F22+'[15]SWL&amp;P'!F22:G22+'[15]City Gas'!F22:G22+[15]SCVNG!F22+[15]Florence!F22+'[15]MG&amp;E'!F22:G22</f>
        <v>952.94999999999993</v>
      </c>
      <c r="G22" s="108"/>
      <c r="H22" s="107">
        <f>'[15]WI Gas'!H22:I22+[15]WEPCO!H22+[15]WPSC!H22+[15]Alliant!H22+[15]NSP!H22+[15]MWNG!H22+'[15]SWL&amp;P'!H22:I22+'[15]City Gas'!H22:I22+[15]SCVNG!H22+[15]Florence!H22+'[15]MG&amp;E'!H22:I22</f>
        <v>8</v>
      </c>
      <c r="I22" s="108"/>
      <c r="J22" s="107">
        <f>'[15]WI Gas'!J22:K22+[15]WEPCO!J22+[15]WPSC!J22+[15]Alliant!J22+[15]NSP!J22+[15]MWNG!J22+'[15]SWL&amp;P'!J22:K22+'[15]City Gas'!J22:K22+[15]SCVNG!J22+[15]Florence!J22+'[15]MG&amp;E'!J22:K22</f>
        <v>0</v>
      </c>
      <c r="K22" s="108"/>
      <c r="L22" s="6">
        <f t="shared" si="0"/>
        <v>24291.747000000003</v>
      </c>
    </row>
    <row r="23" spans="1:12" s="2" customFormat="1" x14ac:dyDescent="0.25">
      <c r="A23" s="5" t="s">
        <v>32</v>
      </c>
      <c r="B23" s="4">
        <f>'[15]WI Gas'!B23+[15]WEPCO!B23+[15]WPSC!B23+[15]Alliant!B23+[15]NSP!B23+[15]MWNG!B23+'[15]SWL&amp;P'!B23+'[15]City Gas'!B23+[15]SCVNG!B23+[15]Florence!B23+'[15]MG&amp;E'!B23</f>
        <v>0</v>
      </c>
      <c r="C23" s="4">
        <f>'[15]WI Gas'!C23+[15]WEPCO!C23+[15]WPSC!C23+[15]Alliant!C23+[15]NSP!C23+[15]MWNG!C23+'[15]SWL&amp;P'!C23+'[15]City Gas'!C23+[15]SCVNG!C23+[15]Florence!C23+'[15]MG&amp;E'!C23</f>
        <v>0</v>
      </c>
      <c r="D23" s="107">
        <f>'[15]WI Gas'!D23:E23+[15]WEPCO!D23+[15]WPSC!D23+[15]Alliant!D23+[15]NSP!D23+[15]MWNG!D23+'[15]SWL&amp;P'!D23:E23+'[15]City Gas'!D23:E23+[15]SCVNG!D23+[15]Florence!D23+'[15]MG&amp;E'!D23:E23</f>
        <v>0</v>
      </c>
      <c r="E23" s="108"/>
      <c r="F23" s="107">
        <f>'[15]WI Gas'!F23:G23+[15]WEPCO!F23+[15]WPSC!F23+[15]Alliant!F23+[15]NSP!F23+[15]MWNG!F23+'[15]SWL&amp;P'!F23:G23+'[15]City Gas'!F23:G23+[15]SCVNG!F23+[15]Florence!F23+'[15]MG&amp;E'!F23:G23</f>
        <v>0</v>
      </c>
      <c r="G23" s="108"/>
      <c r="H23" s="107">
        <f>'[15]WI Gas'!H23:I23+[15]WEPCO!H23+[15]WPSC!H23+[15]Alliant!H23+[15]NSP!H23+[15]MWNG!H23+'[15]SWL&amp;P'!H23:I23+'[15]City Gas'!H23:I23+[15]SCVNG!H23+[15]Florence!H23+'[15]MG&amp;E'!H23:I23</f>
        <v>0</v>
      </c>
      <c r="I23" s="108"/>
      <c r="J23" s="107">
        <f>'[15]WI Gas'!J23:K23+[15]WEPCO!J23+[15]WPSC!J23+[15]Alliant!J23+[15]NSP!J23+[15]MWNG!J23+'[15]SWL&amp;P'!J23:K23+'[15]City Gas'!J23:K23+[15]SCVNG!J23+[15]Florence!J23+'[15]MG&amp;E'!J23:K23</f>
        <v>0</v>
      </c>
      <c r="K23" s="108"/>
      <c r="L23" s="6">
        <f t="shared" si="0"/>
        <v>0</v>
      </c>
    </row>
    <row r="24" spans="1:12" s="2" customFormat="1" x14ac:dyDescent="0.25">
      <c r="A24" s="5" t="s">
        <v>10</v>
      </c>
      <c r="B24" s="4">
        <f>'[15]WI Gas'!B24+[15]WEPCO!B24+[15]WPSC!B24+[15]Alliant!B24+[15]NSP!B24+[15]MWNG!B24+'[15]SWL&amp;P'!B24+'[15]City Gas'!B24+[15]SCVNG!B24+[15]Florence!B24+'[15]MG&amp;E'!B24</f>
        <v>0</v>
      </c>
      <c r="C24" s="4">
        <f>'[15]WI Gas'!C24+[15]WEPCO!C24+[15]WPSC!C24+[15]Alliant!C24+[15]NSP!C24+[15]MWNG!C24+'[15]SWL&amp;P'!C24+'[15]City Gas'!C24+[15]SCVNG!C24+[15]Florence!C24+'[15]MG&amp;E'!C24</f>
        <v>0</v>
      </c>
      <c r="D24" s="107">
        <f>'[15]WI Gas'!D24:E24+[15]WEPCO!D24+[15]WPSC!D24+[15]Alliant!D24+[15]NSP!D24+[15]MWNG!D24+'[15]SWL&amp;P'!D24:E24+'[15]City Gas'!D24:E24+[15]SCVNG!D24+[15]Florence!D24+'[15]MG&amp;E'!D24:E24</f>
        <v>0</v>
      </c>
      <c r="E24" s="108"/>
      <c r="F24" s="107">
        <f>'[15]WI Gas'!F24:G24+[15]WEPCO!F24+[15]WPSC!F24+[15]Alliant!F24+[15]NSP!F24+[15]MWNG!F24+'[15]SWL&amp;P'!F24:G24+'[15]City Gas'!F24:G24+[15]SCVNG!F24+[15]Florence!F24+'[15]MG&amp;E'!F24:G24</f>
        <v>0</v>
      </c>
      <c r="G24" s="108"/>
      <c r="H24" s="107">
        <f>'[15]WI Gas'!H24:I24+[15]WEPCO!H24+[15]WPSC!H24+[15]Alliant!H24+[15]NSP!H24+[15]MWNG!H24+'[15]SWL&amp;P'!H24:I24+'[15]City Gas'!H24:I24+[15]SCVNG!H24+[15]Florence!H24+'[15]MG&amp;E'!H24:I24</f>
        <v>0</v>
      </c>
      <c r="I24" s="108"/>
      <c r="J24" s="107">
        <f>'[15]WI Gas'!J24:K24+[15]WEPCO!J24+[15]WPSC!J24+[15]Alliant!J24+[15]NSP!J24+[15]MWNG!J24+'[15]SWL&amp;P'!J24:K24+'[15]City Gas'!J24:K24+[15]SCVNG!J24+[15]Florence!J24+'[15]MG&amp;E'!J24:K24</f>
        <v>0</v>
      </c>
      <c r="K24" s="108"/>
      <c r="L24" s="6">
        <f t="shared" si="0"/>
        <v>0</v>
      </c>
    </row>
    <row r="25" spans="1:12" s="2" customFormat="1" x14ac:dyDescent="0.25">
      <c r="A25" s="5" t="s">
        <v>10</v>
      </c>
      <c r="B25" s="4">
        <f>'[15]WI Gas'!B25+[15]WEPCO!B25+[15]WPSC!B25+[15]Alliant!B25+[15]NSP!B25+[15]MWNG!B25+'[15]SWL&amp;P'!B25+'[15]City Gas'!B25+[15]SCVNG!B25+[15]Florence!B25+'[15]MG&amp;E'!B25</f>
        <v>0</v>
      </c>
      <c r="C25" s="4">
        <f>'[15]WI Gas'!C25+[15]WEPCO!C25+[15]WPSC!C25+[15]Alliant!C25+[15]NSP!C25+[15]MWNG!C25+'[15]SWL&amp;P'!C25+'[15]City Gas'!C25+[15]SCVNG!C25+[15]Florence!C25+'[15]MG&amp;E'!C25</f>
        <v>37</v>
      </c>
      <c r="D25" s="107">
        <f>'[15]WI Gas'!D25:E25+[15]WEPCO!D25+[15]WPSC!D25+[15]Alliant!D25+[15]NSP!D25+[15]MWNG!D25+'[15]SWL&amp;P'!D25:E25+'[15]City Gas'!D25:E25+[15]SCVNG!D25+[15]Florence!D25+'[15]MG&amp;E'!D25:E25</f>
        <v>8</v>
      </c>
      <c r="E25" s="108"/>
      <c r="F25" s="107">
        <f>'[15]WI Gas'!F25:G25+[15]WEPCO!F25+[15]WPSC!F25+[15]Alliant!F25+[15]NSP!F25+[15]MWNG!F25+'[15]SWL&amp;P'!F25:G25+'[15]City Gas'!F25:G25+[15]SCVNG!F25+[15]Florence!F25+'[15]MG&amp;E'!F25:G25</f>
        <v>0</v>
      </c>
      <c r="G25" s="108"/>
      <c r="H25" s="107">
        <f>'[15]WI Gas'!H25:I25+[15]WEPCO!H25+[15]WPSC!H25+[15]Alliant!H25+[15]NSP!H25+[15]MWNG!H25+'[15]SWL&amp;P'!H25:I25+'[15]City Gas'!H25:I25+[15]SCVNG!H25+[15]Florence!H25+'[15]MG&amp;E'!H25:I25</f>
        <v>0</v>
      </c>
      <c r="I25" s="108"/>
      <c r="J25" s="107">
        <f>'[15]WI Gas'!J25:K25+[15]WEPCO!J25+[15]WPSC!J25+[15]Alliant!J25+[15]NSP!J25+[15]MWNG!J25+'[15]SWL&amp;P'!J25:K25+'[15]City Gas'!J25:K25+[15]SCVNG!J25+[15]Florence!J25+'[15]MG&amp;E'!J25:K25</f>
        <v>0</v>
      </c>
      <c r="K25" s="108"/>
      <c r="L25" s="6">
        <f t="shared" si="0"/>
        <v>45</v>
      </c>
    </row>
    <row r="26" spans="1:12" s="2" customFormat="1" x14ac:dyDescent="0.25">
      <c r="A26" s="11" t="s">
        <v>11</v>
      </c>
      <c r="B26" s="6">
        <f>SUM(B17:B25)</f>
        <v>0</v>
      </c>
      <c r="C26" s="6">
        <f>SUM(C17:C25)</f>
        <v>23079.818000000003</v>
      </c>
      <c r="D26" s="109">
        <f t="shared" ref="D26:I26" si="1">SUM(D17:D25)</f>
        <v>9983.5720000000001</v>
      </c>
      <c r="E26" s="109">
        <f t="shared" si="1"/>
        <v>0</v>
      </c>
      <c r="F26" s="109">
        <f t="shared" si="1"/>
        <v>3667.9599999999996</v>
      </c>
      <c r="G26" s="109">
        <f t="shared" si="1"/>
        <v>0</v>
      </c>
      <c r="H26" s="109">
        <f t="shared" si="1"/>
        <v>481.99</v>
      </c>
      <c r="I26" s="109">
        <f t="shared" si="1"/>
        <v>0</v>
      </c>
      <c r="J26" s="110">
        <f>SUM(J17:J25)</f>
        <v>157.65</v>
      </c>
      <c r="K26" s="111"/>
      <c r="L26" s="6">
        <f>SUM(L17:L25)</f>
        <v>37370.990000000005</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(B70/L44)*5280</f>
        <v>90.947839074915692</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'[15]WI Gas'!B30+[15]WEPCO!B30+[15]WPSC!B30+[15]Alliant!B30+[15]NSP!B30+[15]MWNG!B30+'[15]SWL&amp;P'!B30+'[15]City Gas'!B30+[15]SCVNG!B30+[15]Florence!B30+'[15]MG&amp;E'!B30</f>
        <v>0</v>
      </c>
      <c r="C30" s="4">
        <f>'[15]WI Gas'!C30+[15]WEPCO!C30+[15]WPSC!C30+[15]Alliant!C30+[15]NSP!C30+[15]MWNG!C30+'[15]SWL&amp;P'!C30+'[15]City Gas'!C30+[15]SCVNG!C30+[15]Florence!C30+'[15]MG&amp;E'!C30</f>
        <v>264428</v>
      </c>
      <c r="D30" s="107">
        <f>'[15]WI Gas'!D30:E30+[15]WEPCO!D30+[15]WPSC!D30+[15]Alliant!D30+[15]NSP!D30+[15]MWNG!D30+'[15]SWL&amp;P'!D30:E30+'[15]City Gas'!D30:E30+[15]SCVNG!D30+[15]Florence!D30+'[15]MG&amp;E'!D30:E30</f>
        <v>34066</v>
      </c>
      <c r="E30" s="108"/>
      <c r="F30" s="107">
        <f>'[15]WI Gas'!F30:G30+[15]WEPCO!F30+[15]WPSC!F30+[15]Alliant!F30+[15]NSP!F30+[15]MWNG!F30+'[15]SWL&amp;P'!F30:G30+'[15]City Gas'!F30:G30+[15]SCVNG!F30+[15]Florence!F30+'[15]MG&amp;E'!F30:G30</f>
        <v>1469</v>
      </c>
      <c r="G30" s="108"/>
      <c r="H30" s="107">
        <f>'[15]WI Gas'!H30:I30+[15]WEPCO!H30+[15]WPSC!H30+[15]Alliant!H30+[15]NSP!H30+[15]MWNG!H30+'[15]SWL&amp;P'!H30:I30+'[15]City Gas'!H30:I30+[15]SCVNG!H30+[15]Florence!H30+'[15]MG&amp;E'!H30:I30</f>
        <v>236</v>
      </c>
      <c r="I30" s="108"/>
      <c r="J30" s="107">
        <f>'[15]WI Gas'!J30:K30+[15]WEPCO!J30+[15]WPSC!J30+[15]Alliant!J30+[15]NSP!J30+[15]MWNG!J30+'[15]SWL&amp;P'!J30:K30+'[15]City Gas'!J30:K30+[15]SCVNG!J30+[15]Florence!J30+'[15]MG&amp;E'!J30:K30</f>
        <v>9</v>
      </c>
      <c r="K30" s="108"/>
      <c r="L30" s="6">
        <f>SUM(B30:J30)</f>
        <v>300208</v>
      </c>
    </row>
    <row r="31" spans="1:12" s="2" customFormat="1" x14ac:dyDescent="0.25">
      <c r="A31" s="5" t="s">
        <v>28</v>
      </c>
      <c r="B31" s="4">
        <f>'[15]WI Gas'!B31+[15]WEPCO!B31+[15]WPSC!B31+[15]Alliant!B31+[15]NSP!B31+[15]MWNG!B31+'[15]SWL&amp;P'!B31+'[15]City Gas'!B31+[15]SCVNG!B31+[15]Florence!B31+'[15]MG&amp;E'!B31</f>
        <v>0</v>
      </c>
      <c r="C31" s="4">
        <f>'[15]WI Gas'!C31+[15]WEPCO!C31+[15]WPSC!C31+[15]Alliant!C31+[15]NSP!C31+[15]MWNG!C31+'[15]SWL&amp;P'!C31+'[15]City Gas'!C31+[15]SCVNG!C31+[15]Florence!C31+'[15]MG&amp;E'!C31</f>
        <v>0</v>
      </c>
      <c r="D31" s="107">
        <f>'[15]WI Gas'!D31:E31+[15]WEPCO!D31+[15]WPSC!D31+[15]Alliant!D31+[15]NSP!D31+[15]MWNG!D31+'[15]SWL&amp;P'!D31:E31+'[15]City Gas'!D31:E31+[15]SCVNG!D31+[15]Florence!D31+'[15]MG&amp;E'!D31:E31</f>
        <v>0</v>
      </c>
      <c r="E31" s="108"/>
      <c r="F31" s="107">
        <f>'[15]WI Gas'!F31:G31+[15]WEPCO!F31+[15]WPSC!F31+[15]Alliant!F31+[15]NSP!F31+[15]MWNG!F31+'[15]SWL&amp;P'!F31:G31+'[15]City Gas'!F31:G31+[15]SCVNG!F31+[15]Florence!F31+'[15]MG&amp;E'!F31:G31</f>
        <v>0</v>
      </c>
      <c r="G31" s="108"/>
      <c r="H31" s="107">
        <f>'[15]WI Gas'!H31:I31+[15]WEPCO!H31+[15]WPSC!H31+[15]Alliant!H31+[15]NSP!H31+[15]MWNG!H31+'[15]SWL&amp;P'!H31:I31+'[15]City Gas'!H31:I31+[15]SCVNG!H31+[15]Florence!H31+'[15]MG&amp;E'!H31:I31</f>
        <v>0</v>
      </c>
      <c r="I31" s="108"/>
      <c r="J31" s="107">
        <f>'[15]WI Gas'!J31:K31+[15]WEPCO!J31+[15]WPSC!J31+[15]Alliant!J31+[15]NSP!J31+[15]MWNG!J31+'[15]SWL&amp;P'!J31:K31+'[15]City Gas'!J31:K31+[15]SCVNG!J31+[15]Florence!J31+'[15]MG&amp;E'!J31:K31</f>
        <v>0</v>
      </c>
      <c r="K31" s="108"/>
      <c r="L31" s="6">
        <f t="shared" ref="L31:L38" si="2">SUM(B31:J31)</f>
        <v>0</v>
      </c>
    </row>
    <row r="32" spans="1:12" s="2" customFormat="1" x14ac:dyDescent="0.25">
      <c r="A32" s="5" t="s">
        <v>7</v>
      </c>
      <c r="B32" s="4">
        <f>'[15]WI Gas'!B32+[15]WEPCO!B32+[15]WPSC!B32+[15]Alliant!B32+[15]NSP!B32+[15]MWNG!B32+'[15]SWL&amp;P'!B32+'[15]City Gas'!B32+[15]SCVNG!B32+[15]Florence!B32+'[15]MG&amp;E'!B32</f>
        <v>0</v>
      </c>
      <c r="C32" s="4">
        <f>'[15]WI Gas'!C32+[15]WEPCO!C32+[15]WPSC!C32+[15]Alliant!C32+[15]NSP!C32+[15]MWNG!C32+'[15]SWL&amp;P'!C32+'[15]City Gas'!C32+[15]SCVNG!C32+[15]Florence!C32+'[15]MG&amp;E'!C32</f>
        <v>915</v>
      </c>
      <c r="D32" s="107">
        <f>'[15]WI Gas'!D32:E32+[15]WEPCO!D32+[15]WPSC!D32+[15]Alliant!D32+[15]NSP!D32+[15]MWNG!D32+'[15]SWL&amp;P'!D32:E32+'[15]City Gas'!D32:E32+[15]SCVNG!D32+[15]Florence!D32+'[15]MG&amp;E'!D32:E32</f>
        <v>19489</v>
      </c>
      <c r="E32" s="108"/>
      <c r="F32" s="107">
        <f>'[15]WI Gas'!F32:G32+[15]WEPCO!F32+[15]WPSC!F32+[15]Alliant!F32+[15]NSP!F32+[15]MWNG!F32+'[15]SWL&amp;P'!F32:G32+'[15]City Gas'!F32:G32+[15]SCVNG!F32+[15]Florence!F32+'[15]MG&amp;E'!F32:G32</f>
        <v>0</v>
      </c>
      <c r="G32" s="108"/>
      <c r="H32" s="107">
        <f>'[15]WI Gas'!H32:I32+[15]WEPCO!H32+[15]WPSC!H32+[15]Alliant!H32+[15]NSP!H32+[15]MWNG!H32+'[15]SWL&amp;P'!H32:I32+'[15]City Gas'!H32:I32+[15]SCVNG!H32+[15]Florence!H32+'[15]MG&amp;E'!H32:I32</f>
        <v>0</v>
      </c>
      <c r="I32" s="108"/>
      <c r="J32" s="107">
        <f>'[15]WI Gas'!J32:K32+[15]WEPCO!J32+[15]WPSC!J32+[15]Alliant!J32+[15]NSP!J32+[15]MWNG!J32+'[15]SWL&amp;P'!J32:K32+'[15]City Gas'!J32:K32+[15]SCVNG!J32+[15]Florence!J32+'[15]MG&amp;E'!J32:K32</f>
        <v>0</v>
      </c>
      <c r="K32" s="108"/>
      <c r="L32" s="6">
        <f t="shared" si="2"/>
        <v>20404</v>
      </c>
    </row>
    <row r="33" spans="1:12" s="2" customFormat="1" x14ac:dyDescent="0.25">
      <c r="A33" s="5" t="s">
        <v>29</v>
      </c>
      <c r="B33" s="4">
        <f>'[15]WI Gas'!B33+[15]WEPCO!B33+[15]WPSC!B33+[15]Alliant!B33+[15]NSP!B33+[15]MWNG!B33+'[15]SWL&amp;P'!B33+'[15]City Gas'!B33+[15]SCVNG!B33+[15]Florence!B33+'[15]MG&amp;E'!B33</f>
        <v>0</v>
      </c>
      <c r="C33" s="4">
        <f>'[15]WI Gas'!C33+[15]WEPCO!C33+[15]WPSC!C33+[15]Alliant!C33+[15]NSP!C33+[15]MWNG!C33+'[15]SWL&amp;P'!C33+'[15]City Gas'!C33+[15]SCVNG!C33+[15]Florence!C33+'[15]MG&amp;E'!C33</f>
        <v>0</v>
      </c>
      <c r="D33" s="107">
        <f>'[15]WI Gas'!D33:E33+[15]WEPCO!D33+[15]WPSC!D33+[15]Alliant!D33+[15]NSP!D33+[15]MWNG!D33+'[15]SWL&amp;P'!D33:E33+'[15]City Gas'!D33:E33+[15]SCVNG!D33+[15]Florence!D33+'[15]MG&amp;E'!D33:E33</f>
        <v>0</v>
      </c>
      <c r="E33" s="108"/>
      <c r="F33" s="107">
        <f>'[15]WI Gas'!F33:G33+[15]WEPCO!F33+[15]WPSC!F33+[15]Alliant!F33+[15]NSP!F33+[15]MWNG!F33+'[15]SWL&amp;P'!F33:G33+'[15]City Gas'!F33:G33+[15]SCVNG!F33+[15]Florence!F33+'[15]MG&amp;E'!F33:G33</f>
        <v>0</v>
      </c>
      <c r="G33" s="108"/>
      <c r="H33" s="107">
        <f>'[15]WI Gas'!H33:I33+[15]WEPCO!H33+[15]WPSC!H33+[15]Alliant!H33+[15]NSP!H33+[15]MWNG!H33+'[15]SWL&amp;P'!H33:I33+'[15]City Gas'!H33:I33+[15]SCVNG!H33+[15]Florence!H33+'[15]MG&amp;E'!H33:I33</f>
        <v>0</v>
      </c>
      <c r="I33" s="108"/>
      <c r="J33" s="107">
        <f>'[15]WI Gas'!J33:K33+[15]WEPCO!J33+[15]WPSC!J33+[15]Alliant!J33+[15]NSP!J33+[15]MWNG!J33+'[15]SWL&amp;P'!J33:K33+'[15]City Gas'!J33:K33+[15]SCVNG!J33+[15]Florence!J33+'[15]MG&amp;E'!J33:K33</f>
        <v>0</v>
      </c>
      <c r="K33" s="108"/>
      <c r="L33" s="6">
        <f t="shared" si="2"/>
        <v>0</v>
      </c>
    </row>
    <row r="34" spans="1:12" s="2" customFormat="1" x14ac:dyDescent="0.25">
      <c r="A34" s="5" t="s">
        <v>30</v>
      </c>
      <c r="B34" s="4">
        <f>'[15]WI Gas'!B34+[15]WEPCO!B34+[15]WPSC!B34+[15]Alliant!B34+[15]NSP!B34+[15]MWNG!B34+'[15]SWL&amp;P'!B34+'[15]City Gas'!B34+[15]SCVNG!B34+[15]Florence!B34+'[15]MG&amp;E'!B34</f>
        <v>0</v>
      </c>
      <c r="C34" s="4">
        <f>'[15]WI Gas'!C34+[15]WEPCO!C34+[15]WPSC!C34+[15]Alliant!C34+[15]NSP!C34+[15]MWNG!C34+'[15]SWL&amp;P'!C34+'[15]City Gas'!C34+[15]SCVNG!C34+[15]Florence!C34+'[15]MG&amp;E'!C34</f>
        <v>11855</v>
      </c>
      <c r="D34" s="107">
        <f>'[15]WI Gas'!D34:E34+[15]WEPCO!D34+[15]WPSC!D34+[15]Alliant!D34+[15]NSP!D34+[15]MWNG!D34+'[15]SWL&amp;P'!D34:E34+'[15]City Gas'!D34:E34+[15]SCVNG!D34+[15]Florence!D34+'[15]MG&amp;E'!D34:E34</f>
        <v>22124</v>
      </c>
      <c r="E34" s="108"/>
      <c r="F34" s="107">
        <f>'[15]WI Gas'!F34:G34+[15]WEPCO!F34+[15]WPSC!F34+[15]Alliant!F34+[15]NSP!F34+[15]MWNG!F34+'[15]SWL&amp;P'!F34:G34+'[15]City Gas'!F34:G34+[15]SCVNG!F34+[15]Florence!F34+'[15]MG&amp;E'!F34:G34</f>
        <v>5</v>
      </c>
      <c r="G34" s="108"/>
      <c r="H34" s="107">
        <f>'[15]WI Gas'!H34:I34+[15]WEPCO!H34+[15]WPSC!H34+[15]Alliant!H34+[15]NSP!H34+[15]MWNG!H34+'[15]SWL&amp;P'!H34:I34+'[15]City Gas'!H34:I34+[15]SCVNG!H34+[15]Florence!H34+'[15]MG&amp;E'!H34:I34</f>
        <v>0</v>
      </c>
      <c r="I34" s="108"/>
      <c r="J34" s="107">
        <f>'[15]WI Gas'!J34:K34+[15]WEPCO!J34+[15]WPSC!J34+[15]Alliant!J34+[15]NSP!J34+[15]MWNG!J34+'[15]SWL&amp;P'!J34:K34+'[15]City Gas'!J34:K34+[15]SCVNG!J34+[15]Florence!J34+'[15]MG&amp;E'!J34:K34</f>
        <v>0</v>
      </c>
      <c r="K34" s="108"/>
      <c r="L34" s="6">
        <f t="shared" si="2"/>
        <v>33984</v>
      </c>
    </row>
    <row r="35" spans="1:12" s="2" customFormat="1" x14ac:dyDescent="0.25">
      <c r="A35" s="5" t="s">
        <v>31</v>
      </c>
      <c r="B35" s="4">
        <f>'[15]WI Gas'!B35+[15]WEPCO!B35+[15]WPSC!B35+[15]Alliant!B35+[15]NSP!B35+[15]MWNG!B35+'[15]SWL&amp;P'!B35+'[15]City Gas'!B35+[15]SCVNG!B35+[15]Florence!B35+'[15]MG&amp;E'!B35</f>
        <v>0</v>
      </c>
      <c r="C35" s="4">
        <f>'[15]WI Gas'!C35+[15]WEPCO!C35+[15]WPSC!C35+[15]Alliant!C35+[15]NSP!C35+[15]MWNG!C35+'[15]SWL&amp;P'!C35+'[15]City Gas'!C35+[15]SCVNG!C35+[15]Florence!C35+'[15]MG&amp;E'!C35</f>
        <v>1237290</v>
      </c>
      <c r="D35" s="107">
        <f>'[15]WI Gas'!D35:E35+[15]WEPCO!D35+[15]WPSC!D35+[15]Alliant!D35+[15]NSP!D35+[15]MWNG!D35+'[15]SWL&amp;P'!D35:E35+'[15]City Gas'!D35:E35+[15]SCVNG!D35+[15]Florence!D35+'[15]MG&amp;E'!D35:E35</f>
        <v>15792</v>
      </c>
      <c r="E35" s="108"/>
      <c r="F35" s="107">
        <f>'[15]WI Gas'!F35:G35+[15]WEPCO!F35+[15]WPSC!F35+[15]Alliant!F35+[15]NSP!F35+[15]MWNG!F35+'[15]SWL&amp;P'!F35:G35+'[15]City Gas'!F35:G35+[15]SCVNG!F35+[15]Florence!F35+'[15]MG&amp;E'!F35:G35</f>
        <v>1152</v>
      </c>
      <c r="G35" s="108"/>
      <c r="H35" s="107">
        <f>'[15]WI Gas'!H35:I35+[15]WEPCO!H35+[15]WPSC!H35+[15]Alliant!H35+[15]NSP!H35+[15]MWNG!H35+'[15]SWL&amp;P'!H35:I35+'[15]City Gas'!H35:I35+[15]SCVNG!H35+[15]Florence!H35+'[15]MG&amp;E'!H35:I35</f>
        <v>15</v>
      </c>
      <c r="I35" s="108"/>
      <c r="J35" s="107">
        <f>'[15]WI Gas'!J35:K35+[15]WEPCO!J35+[15]WPSC!J35+[15]Alliant!J35+[15]NSP!J35+[15]MWNG!J35+'[15]SWL&amp;P'!J35:K35+'[15]City Gas'!J35:K35+[15]SCVNG!J35+[15]Florence!J35+'[15]MG&amp;E'!J35:K35</f>
        <v>1</v>
      </c>
      <c r="K35" s="108"/>
      <c r="L35" s="6">
        <f t="shared" si="2"/>
        <v>1254250</v>
      </c>
    </row>
    <row r="36" spans="1:12" s="2" customFormat="1" x14ac:dyDescent="0.25">
      <c r="A36" s="5" t="s">
        <v>32</v>
      </c>
      <c r="B36" s="4">
        <f>'[15]WI Gas'!B36+[15]WEPCO!B36+[15]WPSC!B36+[15]Alliant!B36+[15]NSP!B36+[15]MWNG!B36+'[15]SWL&amp;P'!B36+'[15]City Gas'!B36+[15]SCVNG!B36+[15]Florence!B36+'[15]MG&amp;E'!B36</f>
        <v>0</v>
      </c>
      <c r="C36" s="4">
        <f>'[15]WI Gas'!C36+[15]WEPCO!C36+[15]WPSC!C36+[15]Alliant!C36+[15]NSP!C36+[15]MWNG!C36+'[15]SWL&amp;P'!C36+'[15]City Gas'!C36+[15]SCVNG!C36+[15]Florence!C36+'[15]MG&amp;E'!C36</f>
        <v>0</v>
      </c>
      <c r="D36" s="107">
        <f>'[15]WI Gas'!D36:E36+[15]WEPCO!D36+[15]WPSC!D36+[15]Alliant!D36+[15]NSP!D36+[15]MWNG!D36+'[15]SWL&amp;P'!D36:E36+'[15]City Gas'!D36:E36+[15]SCVNG!D36+[15]Florence!D36+'[15]MG&amp;E'!D36:E36</f>
        <v>0</v>
      </c>
      <c r="E36" s="108"/>
      <c r="F36" s="107">
        <f>'[15]WI Gas'!F36:G36+[15]WEPCO!F36+[15]WPSC!F36+[15]Alliant!F36+[15]NSP!F36+[15]MWNG!F36+'[15]SWL&amp;P'!F36:G36+'[15]City Gas'!F36:G36+[15]SCVNG!F36+[15]Florence!F36+'[15]MG&amp;E'!F36:G36</f>
        <v>0</v>
      </c>
      <c r="G36" s="108"/>
      <c r="H36" s="107">
        <f>'[15]WI Gas'!H36:I36+[15]WEPCO!H36+[15]WPSC!H36+[15]Alliant!H36+[15]NSP!H36+[15]MWNG!H36+'[15]SWL&amp;P'!H36:I36+'[15]City Gas'!H36:I36+[15]SCVNG!H36+[15]Florence!H36+'[15]MG&amp;E'!H36:I36</f>
        <v>0</v>
      </c>
      <c r="I36" s="108"/>
      <c r="J36" s="107">
        <f>'[15]WI Gas'!J36:K36+[15]WEPCO!J36+[15]WPSC!J36+[15]Alliant!J36+[15]NSP!J36+[15]MWNG!J36+'[15]SWL&amp;P'!J36:K36+'[15]City Gas'!J36:K36+[15]SCVNG!J36+[15]Florence!J36+'[15]MG&amp;E'!J36:K36</f>
        <v>0</v>
      </c>
      <c r="K36" s="108"/>
      <c r="L36" s="6">
        <f t="shared" si="2"/>
        <v>0</v>
      </c>
    </row>
    <row r="37" spans="1:12" s="2" customFormat="1" x14ac:dyDescent="0.25">
      <c r="A37" s="5" t="s">
        <v>10</v>
      </c>
      <c r="B37" s="4">
        <f>'[15]WI Gas'!B37+[15]WEPCO!B37+[15]WPSC!B37+[15]Alliant!B37+[15]NSP!B37+[15]MWNG!B37+'[15]SWL&amp;P'!B37+'[15]City Gas'!B37+[15]SCVNG!B37+[15]Florence!B37+'[15]MG&amp;E'!B37</f>
        <v>0</v>
      </c>
      <c r="C37" s="4">
        <f>'[15]WI Gas'!C37+[15]WEPCO!C37+[15]WPSC!C37+[15]Alliant!C37+[15]NSP!C37+[15]MWNG!C37+'[15]SWL&amp;P'!C37+'[15]City Gas'!C37+[15]SCVNG!C37+[15]Florence!C37+'[15]MG&amp;E'!C37</f>
        <v>0</v>
      </c>
      <c r="D37" s="107">
        <f>'[15]WI Gas'!D37:E37+[15]WEPCO!D37+[15]WPSC!D37+[15]Alliant!D37+[15]NSP!D37+[15]MWNG!D37+'[15]SWL&amp;P'!D37:E37+'[15]City Gas'!D37:E37+[15]SCVNG!D37+[15]Florence!D37+'[15]MG&amp;E'!D37:E37</f>
        <v>0</v>
      </c>
      <c r="E37" s="108"/>
      <c r="F37" s="107">
        <f>'[15]WI Gas'!F37:G37+[15]WEPCO!F37+[15]WPSC!F37+[15]Alliant!F37+[15]NSP!F37+[15]MWNG!F37+'[15]SWL&amp;P'!F37:G37+'[15]City Gas'!F37:G37+[15]SCVNG!F37+[15]Florence!F37+'[15]MG&amp;E'!F37:G37</f>
        <v>0</v>
      </c>
      <c r="G37" s="108"/>
      <c r="H37" s="107">
        <f>'[15]WI Gas'!H37:I37+[15]WEPCO!H37+[15]WPSC!H37+[15]Alliant!H37+[15]NSP!H37+[15]MWNG!H37+'[15]SWL&amp;P'!H37:I37+'[15]City Gas'!H37:I37+[15]SCVNG!H37+[15]Florence!H37+'[15]MG&amp;E'!H37:I37</f>
        <v>0</v>
      </c>
      <c r="I37" s="108"/>
      <c r="J37" s="107">
        <f>'[15]WI Gas'!J37:K37+[15]WEPCO!J37+[15]WPSC!J37+[15]Alliant!J37+[15]NSP!J37+[15]MWNG!J37+'[15]SWL&amp;P'!J37:K37+'[15]City Gas'!J37:K37+[15]SCVNG!J37+[15]Florence!J37+'[15]MG&amp;E'!J37:K37</f>
        <v>0</v>
      </c>
      <c r="K37" s="108"/>
      <c r="L37" s="6">
        <f t="shared" si="2"/>
        <v>0</v>
      </c>
    </row>
    <row r="38" spans="1:12" s="2" customFormat="1" x14ac:dyDescent="0.25">
      <c r="A38" s="5" t="s">
        <v>10</v>
      </c>
      <c r="B38" s="4">
        <f>'[15]WI Gas'!B38+[15]WEPCO!B38+[15]WPSC!B38+[15]Alliant!B38+[15]NSP!B38+[15]MWNG!B38+'[15]SWL&amp;P'!B38+'[15]City Gas'!B38+[15]SCVNG!B38+[15]Florence!B38+'[15]MG&amp;E'!B38</f>
        <v>0</v>
      </c>
      <c r="C38" s="4">
        <f>'[15]WI Gas'!C38+[15]WEPCO!C38+[15]WPSC!C38+[15]Alliant!C38+[15]NSP!C38+[15]MWNG!C38+'[15]SWL&amp;P'!C38+'[15]City Gas'!C38+[15]SCVNG!C38+[15]Florence!C38+'[15]MG&amp;E'!C38</f>
        <v>0</v>
      </c>
      <c r="D38" s="107">
        <f>'[15]WI Gas'!D38:E38+[15]WEPCO!D38+[15]WPSC!D38+[15]Alliant!D38+[15]NSP!D38+[15]MWNG!D38+'[15]SWL&amp;P'!D38:E38+'[15]City Gas'!D38:E38+[15]SCVNG!D38+[15]Florence!D38+'[15]MG&amp;E'!D38:E38</f>
        <v>2</v>
      </c>
      <c r="E38" s="108"/>
      <c r="F38" s="107">
        <f>'[15]WI Gas'!F38:G38+[15]WEPCO!F38+[15]WPSC!F38+[15]Alliant!F38+[15]NSP!F38+[15]MWNG!F38+'[15]SWL&amp;P'!F38:G38+'[15]City Gas'!F38:G38+[15]SCVNG!F38+[15]Florence!F38+'[15]MG&amp;E'!F38:G38</f>
        <v>0</v>
      </c>
      <c r="G38" s="108"/>
      <c r="H38" s="107">
        <f>'[15]WI Gas'!H38:I38+[15]WEPCO!H38+[15]WPSC!H38+[15]Alliant!H38+[15]NSP!H38+[15]MWNG!H38+'[15]SWL&amp;P'!H38:I38+'[15]City Gas'!H38:I38+[15]SCVNG!H38+[15]Florence!H38+'[15]MG&amp;E'!H38:I38</f>
        <v>0</v>
      </c>
      <c r="I38" s="108"/>
      <c r="J38" s="107">
        <f>'[15]WI Gas'!J38:K38+[15]WEPCO!J38+[15]WPSC!J38+[15]Alliant!J38+[15]NSP!J38+[15]MWNG!J38+'[15]SWL&amp;P'!J38:K38+'[15]City Gas'!J38:K38+[15]SCVNG!J38+[15]Florence!J38+'[15]MG&amp;E'!J38:K38</f>
        <v>0</v>
      </c>
      <c r="K38" s="108"/>
      <c r="L38" s="6">
        <f t="shared" si="2"/>
        <v>2</v>
      </c>
    </row>
    <row r="39" spans="1:12" s="2" customFormat="1" x14ac:dyDescent="0.25">
      <c r="A39" s="11" t="s">
        <v>11</v>
      </c>
      <c r="B39" s="6">
        <f>SUM(B30:B38)</f>
        <v>0</v>
      </c>
      <c r="C39" s="6">
        <f t="shared" ref="C39:L39" si="3">SUM(C30:C38)</f>
        <v>1514488</v>
      </c>
      <c r="D39" s="109">
        <f t="shared" si="3"/>
        <v>91473</v>
      </c>
      <c r="E39" s="109">
        <f t="shared" si="3"/>
        <v>0</v>
      </c>
      <c r="F39" s="109">
        <f t="shared" si="3"/>
        <v>2626</v>
      </c>
      <c r="G39" s="109">
        <f t="shared" si="3"/>
        <v>0</v>
      </c>
      <c r="H39" s="109">
        <f t="shared" si="3"/>
        <v>251</v>
      </c>
      <c r="I39" s="109">
        <f t="shared" si="3"/>
        <v>0</v>
      </c>
      <c r="J39" s="110">
        <f t="shared" si="3"/>
        <v>10</v>
      </c>
      <c r="K39" s="111"/>
      <c r="L39" s="6">
        <f t="shared" si="3"/>
        <v>1608848</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'[15]WI Gas'!B43+[15]WEPCO!B43+[15]WPSC!B43+[15]Alliant!B43+[15]NSP!B43+[15]MWNG!B43+'[15]SWL&amp;P'!B43+'[15]City Gas'!B43+[15]SCVNG!B43+[15]Florence!B43+'[15]MG&amp;E'!B43</f>
        <v>18.04</v>
      </c>
      <c r="C43" s="4">
        <f>'[15]WI Gas'!C43+[15]WEPCO!C43+[15]WPSC!C43+[15]Alliant!C43+[15]NSP!C43+[15]MWNG!C43+'[15]SWL&amp;P'!C43+'[15]City Gas'!C43+[15]SCVNG!C43+[15]Florence!C43+'[15]MG&amp;E'!C43</f>
        <v>4.57</v>
      </c>
      <c r="D43" s="4">
        <f>'[15]WI Gas'!D43+[15]WEPCO!D43+[15]WPSC!D43+[15]Alliant!D43+[15]NSP!D43+[15]MWNG!D43+'[15]SWL&amp;P'!D43+'[15]City Gas'!D43+[15]SCVNG!D43+[15]Florence!D43+'[15]MG&amp;E'!D43</f>
        <v>30.71</v>
      </c>
      <c r="E43" s="4">
        <f>'[15]WI Gas'!E43+[15]WEPCO!E43+[15]WPSC!E43+[15]Alliant!E43+[15]NSP!E43+[15]MWNG!E43+'[15]SWL&amp;P'!E43+'[15]City Gas'!E43+[15]SCVNG!E43+[15]Florence!E43+'[15]MG&amp;E'!E43</f>
        <v>1544.11</v>
      </c>
      <c r="F43" s="4">
        <f>'[15]WI Gas'!F43+[15]WEPCO!F43+[15]WPSC!F43+[15]Alliant!F43+[15]NSP!F43+[15]MWNG!F43+'[15]SWL&amp;P'!F43+'[15]City Gas'!F43+[15]SCVNG!F43+[15]Florence!F43+'[15]MG&amp;E'!F43</f>
        <v>7793.2389999999996</v>
      </c>
      <c r="G43" s="4">
        <f>'[15]WI Gas'!G43+[15]WEPCO!G43+[15]WPSC!G43+[15]Alliant!G43+[15]NSP!G43+[15]MWNG!G43+'[15]SWL&amp;P'!G43+'[15]City Gas'!G43+[15]SCVNG!G43+[15]Florence!G43+'[15]MG&amp;E'!G43</f>
        <v>5184.7729999999992</v>
      </c>
      <c r="H43" s="4">
        <f>'[15]WI Gas'!H43+[15]WEPCO!H43+[15]WPSC!H43+[15]Alliant!H43+[15]NSP!H43+[15]MWNG!H43+'[15]SWL&amp;P'!H43+'[15]City Gas'!H43+[15]SCVNG!H43+[15]Florence!H43+'[15]MG&amp;E'!H43</f>
        <v>4105.3719999999994</v>
      </c>
      <c r="I43" s="4">
        <f>'[15]WI Gas'!I43+[15]WEPCO!I43+[15]WPSC!I43+[15]Alliant!I43+[15]NSP!I43+[15]MWNG!I43+'[15]SWL&amp;P'!I43+'[15]City Gas'!I43+[15]SCVNG!I43+[15]Florence!I43+'[15]MG&amp;E'!I43</f>
        <v>11394.027000000002</v>
      </c>
      <c r="J43" s="4">
        <f>'[15]WI Gas'!J43+[15]WEPCO!J43+[15]WPSC!J43+[15]Alliant!J43+[15]NSP!J43+[15]MWNG!J43+'[15]SWL&amp;P'!J43+'[15]City Gas'!J43+[15]SCVNG!J43+[15]Florence!J43+'[15]MG&amp;E'!J43</f>
        <v>6592.1880000000001</v>
      </c>
      <c r="K43" s="4">
        <f>'[15]WI Gas'!K43+[15]WEPCO!K43+[15]WPSC!K43+[15]Alliant!K43+[15]NSP!K43+[15]MWNG!K43+'[15]SWL&amp;P'!K43+'[15]City Gas'!K43+[15]SCVNG!K43+[15]Florence!K43+'[15]MG&amp;E'!K43</f>
        <v>703.96100000000001</v>
      </c>
      <c r="L43" s="17">
        <f>SUM(B43:K43)</f>
        <v>37370.990000000005</v>
      </c>
    </row>
    <row r="44" spans="1:12" s="2" customFormat="1" x14ac:dyDescent="0.25">
      <c r="A44" s="5" t="s">
        <v>19</v>
      </c>
      <c r="B44" s="4">
        <f>'[15]WI Gas'!B44+[15]WEPCO!B44+[15]WPSC!B44+[15]Alliant!B44+[15]NSP!B44+[15]MWNG!B44+'[15]SWL&amp;P'!B44+'[15]City Gas'!B44+[15]SCVNG!B44+[15]Florence!B44+'[15]MG&amp;E'!B44</f>
        <v>2905</v>
      </c>
      <c r="C44" s="4">
        <f>'[15]WI Gas'!C44+[15]WEPCO!C44+[15]WPSC!C44+[15]Alliant!C44+[15]NSP!C44+[15]MWNG!C44+'[15]SWL&amp;P'!C44+'[15]City Gas'!C44+[15]SCVNG!C44+[15]Florence!C44+'[15]MG&amp;E'!C44</f>
        <v>2920</v>
      </c>
      <c r="D44" s="4">
        <f>'[15]WI Gas'!D44+[15]WEPCO!D44+[15]WPSC!D44+[15]Alliant!D44+[15]NSP!D44+[15]MWNG!D44+'[15]SWL&amp;P'!D44+'[15]City Gas'!D44+[15]SCVNG!D44+[15]Florence!D44+'[15]MG&amp;E'!D44</f>
        <v>2509</v>
      </c>
      <c r="E44" s="4">
        <f>'[15]WI Gas'!E44+[15]WEPCO!E44+[15]WPSC!E44+[15]Alliant!E44+[15]NSP!E44+[15]MWNG!E44+'[15]SWL&amp;P'!E44+'[15]City Gas'!E44+[15]SCVNG!E44+[15]Florence!E44+'[15]MG&amp;E'!E44</f>
        <v>63248</v>
      </c>
      <c r="F44" s="4">
        <f>'[15]WI Gas'!F44+[15]WEPCO!F44+[15]WPSC!F44+[15]Alliant!F44+[15]NSP!F44+[15]MWNG!F44+'[15]SWL&amp;P'!F44+'[15]City Gas'!F44+[15]SCVNG!F44+[15]Florence!F44+'[15]MG&amp;E'!F44</f>
        <v>238419</v>
      </c>
      <c r="G44" s="4">
        <f>'[15]WI Gas'!G44+[15]WEPCO!G44+[15]WPSC!G44+[15]Alliant!G44+[15]NSP!G44+[15]MWNG!G44+'[15]SWL&amp;P'!G44+'[15]City Gas'!G44+[15]SCVNG!G44+[15]Florence!G44+'[15]MG&amp;E'!G44</f>
        <v>313594</v>
      </c>
      <c r="H44" s="4">
        <f>'[15]WI Gas'!H44+[15]WEPCO!H44+[15]WPSC!H44+[15]Alliant!H44+[15]NSP!H44+[15]MWNG!H44+'[15]SWL&amp;P'!H44+'[15]City Gas'!H44+[15]SCVNG!H44+[15]Florence!H44+'[15]MG&amp;E'!H44</f>
        <v>274423</v>
      </c>
      <c r="I44" s="4">
        <f>'[15]WI Gas'!I44+[15]WEPCO!I44+[15]WPSC!I44+[15]Alliant!I44+[15]NSP!I44+[15]MWNG!I44+'[15]SWL&amp;P'!I44+'[15]City Gas'!I44+[15]SCVNG!I44+[15]Florence!I44+'[15]MG&amp;E'!I44</f>
        <v>373954</v>
      </c>
      <c r="J44" s="4">
        <f>'[15]WI Gas'!J44+[15]WEPCO!J44+[15]WPSC!J44+[15]Alliant!J44+[15]NSP!J44+[15]MWNG!J44+'[15]SWL&amp;P'!J44+'[15]City Gas'!J44+[15]SCVNG!J44+[15]Florence!J44+'[15]MG&amp;E'!J44</f>
        <v>287810</v>
      </c>
      <c r="K44" s="4">
        <f>'[15]WI Gas'!K44+[15]WEPCO!K44+[15]WPSC!K44+[15]Alliant!K44+[15]NSP!K44+[15]MWNG!K44+'[15]SWL&amp;P'!K44+'[15]City Gas'!K44+[15]SCVNG!K44+[15]Florence!K44+'[15]MG&amp;E'!K44</f>
        <v>49066</v>
      </c>
      <c r="L44" s="6">
        <f>SUM(B44:K44)</f>
        <v>1608848</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'[15]WI Gas'!E49:F49+[15]WEPCO!E49+[15]WPSC!E49+[15]Alliant!E49+[15]NSP!E49+[15]MWNG!E49+'[15]SWL&amp;P'!E49:F49+'[15]City Gas'!E49:F49+[15]SCVNG!E49+[15]Florence!E49+'[15]MG&amp;E'!E49:F49</f>
        <v>19</v>
      </c>
      <c r="F49" s="108"/>
      <c r="G49" s="107">
        <f>'[15]WI Gas'!G49:H49+[15]WEPCO!G49+[15]WPSC!G49+[15]Alliant!G49+[15]NSP!G49+[15]MWNG!G49+'[15]SWL&amp;P'!G49:H49+'[15]City Gas'!G49:H49+[15]SCVNG!G49+[15]Florence!G49+'[15]MG&amp;E'!G49:H49</f>
        <v>7</v>
      </c>
      <c r="H49" s="108"/>
      <c r="I49" s="107">
        <f>'[15]WI Gas'!I49:J49+[15]WEPCO!I49+[15]WPSC!I49+[15]Alliant!I49+[15]NSP!I49+[15]MWNG!I49+'[15]SWL&amp;P'!I49:J49+'[15]City Gas'!I49:J49+[15]SCVNG!I49+[15]Florence!I49+'[15]MG&amp;E'!I49:J49</f>
        <v>215</v>
      </c>
      <c r="J49" s="108"/>
      <c r="K49" s="107">
        <f>'[15]WI Gas'!K49:L49+[15]WEPCO!K49+[15]WPSC!K49+[15]Alliant!K49+[15]NSP!K49+[15]MWNG!K49+'[15]SWL&amp;P'!K49:L49+'[15]City Gas'!K49:L49+[15]SCVNG!K49+[15]Florence!K49+'[15]MG&amp;E'!K49:L49</f>
        <v>51</v>
      </c>
      <c r="L49" s="108"/>
    </row>
    <row r="50" spans="1:12" s="2" customFormat="1" x14ac:dyDescent="0.25">
      <c r="A50" s="101" t="s">
        <v>54</v>
      </c>
      <c r="B50" s="102"/>
      <c r="C50" s="102"/>
      <c r="D50" s="103"/>
      <c r="E50" s="107">
        <f>'[15]WI Gas'!E50:F50+[15]WEPCO!E50+[15]WPSC!E50+[15]Alliant!E50+[15]NSP!E50+[15]MWNG!E50+'[15]SWL&amp;P'!E50:F50+'[15]City Gas'!E50:F50+[15]SCVNG!E50+[15]Florence!E50+'[15]MG&amp;E'!E50:F50</f>
        <v>36</v>
      </c>
      <c r="F50" s="108"/>
      <c r="G50" s="107">
        <f>'[15]WI Gas'!G50:H50+[15]WEPCO!G50+[15]WPSC!G50+[15]Alliant!G50+[15]NSP!G50+[15]MWNG!G50+'[15]SWL&amp;P'!G50:H50+'[15]City Gas'!G50:H50+[15]SCVNG!G50+[15]Florence!G50+'[15]MG&amp;E'!G50:H50</f>
        <v>19</v>
      </c>
      <c r="H50" s="108"/>
      <c r="I50" s="107">
        <f>'[15]WI Gas'!I50:J50+[15]WEPCO!I50+[15]WPSC!I50+[15]Alliant!I50+[15]NSP!I50+[15]MWNG!I50+'[15]SWL&amp;P'!I50:J50+'[15]City Gas'!I50:J50+[15]SCVNG!I50+[15]Florence!I50+'[15]MG&amp;E'!I50:J50</f>
        <v>228</v>
      </c>
      <c r="J50" s="108"/>
      <c r="K50" s="107">
        <f>'[15]WI Gas'!K50:L50+[15]WEPCO!K50+[15]WPSC!K50+[15]Alliant!K50+[15]NSP!K50+[15]MWNG!K50+'[15]SWL&amp;P'!K50:L50+'[15]City Gas'!K50:L50+[15]SCVNG!K50+[15]Florence!K50+'[15]MG&amp;E'!K50:L50</f>
        <v>98</v>
      </c>
      <c r="L50" s="108"/>
    </row>
    <row r="51" spans="1:12" s="2" customFormat="1" x14ac:dyDescent="0.25">
      <c r="A51" s="101" t="s">
        <v>55</v>
      </c>
      <c r="B51" s="102"/>
      <c r="C51" s="102"/>
      <c r="D51" s="103"/>
      <c r="E51" s="107">
        <f>'[15]WI Gas'!E51:F51+[15]WEPCO!E51+[15]WPSC!E51+[15]Alliant!E51+[15]NSP!E51+[15]MWNG!E51+'[15]SWL&amp;P'!E51:F51+'[15]City Gas'!E51:F51+[15]SCVNG!E51+[15]Florence!E51+'[15]MG&amp;E'!E51:F51</f>
        <v>176</v>
      </c>
      <c r="F51" s="108"/>
      <c r="G51" s="107">
        <f>'[15]WI Gas'!G51:H51+[15]WEPCO!G51+[15]WPSC!G51+[15]Alliant!G51+[15]NSP!G51+[15]MWNG!G51+'[15]SWL&amp;P'!G51:H51+'[15]City Gas'!G51:H51+[15]SCVNG!G51+[15]Florence!G51+'[15]MG&amp;E'!G51:H51</f>
        <v>144</v>
      </c>
      <c r="H51" s="108"/>
      <c r="I51" s="107">
        <f>'[15]WI Gas'!I51:J51+[15]WEPCO!I51+[15]WPSC!I51+[15]Alliant!I51+[15]NSP!I51+[15]MWNG!I51+'[15]SWL&amp;P'!I51:J51+'[15]City Gas'!I51:J51+[15]SCVNG!I51+[15]Florence!I51+'[15]MG&amp;E'!I51:J51</f>
        <v>1020</v>
      </c>
      <c r="J51" s="108"/>
      <c r="K51" s="107">
        <f>'[15]WI Gas'!K51:L51+[15]WEPCO!K51+[15]WPSC!K51+[15]Alliant!K51+[15]NSP!K51+[15]MWNG!K51+'[15]SWL&amp;P'!K51:L51+'[15]City Gas'!K51:L51+[15]SCVNG!K51+[15]Florence!K51+'[15]MG&amp;E'!K51:L51</f>
        <v>846</v>
      </c>
      <c r="L51" s="108"/>
    </row>
    <row r="52" spans="1:12" s="2" customFormat="1" x14ac:dyDescent="0.25">
      <c r="A52" s="101" t="s">
        <v>56</v>
      </c>
      <c r="B52" s="102"/>
      <c r="C52" s="102"/>
      <c r="D52" s="103"/>
      <c r="E52" s="107">
        <f>'[15]WI Gas'!E52:F52+[15]WEPCO!E52+[15]WPSC!E52+[15]Alliant!E52+[15]NSP!E52+[15]MWNG!E52+'[15]SWL&amp;P'!E52:F52+'[15]City Gas'!E52:F52+[15]SCVNG!E52+[15]Florence!E52+'[15]MG&amp;E'!E52:F52</f>
        <v>8</v>
      </c>
      <c r="F52" s="108"/>
      <c r="G52" s="107">
        <f>'[15]WI Gas'!G52:H52+[15]WEPCO!G52+[15]WPSC!G52+[15]Alliant!G52+[15]NSP!G52+[15]MWNG!G52+'[15]SWL&amp;P'!G52:H52+'[15]City Gas'!G52:H52+[15]SCVNG!G52+[15]Florence!G52+'[15]MG&amp;E'!G52:H52</f>
        <v>5</v>
      </c>
      <c r="H52" s="108"/>
      <c r="I52" s="107">
        <f>'[15]WI Gas'!I52:J52+[15]WEPCO!I52+[15]WPSC!I52+[15]Alliant!I52+[15]NSP!I52+[15]MWNG!I52+'[15]SWL&amp;P'!I52:J52+'[15]City Gas'!I52:J52+[15]SCVNG!I52+[15]Florence!I52+'[15]MG&amp;E'!I52:J52</f>
        <v>161</v>
      </c>
      <c r="J52" s="108"/>
      <c r="K52" s="107">
        <f>'[15]WI Gas'!K52:L52+[15]WEPCO!K52+[15]WPSC!K52+[15]Alliant!K52+[15]NSP!K52+[15]MWNG!K52+'[15]SWL&amp;P'!K52:L52+'[15]City Gas'!K52:L52+[15]SCVNG!K52+[15]Florence!K52+'[15]MG&amp;E'!K52:L52</f>
        <v>69</v>
      </c>
      <c r="L52" s="108"/>
    </row>
    <row r="53" spans="1:12" s="2" customFormat="1" x14ac:dyDescent="0.25">
      <c r="A53" s="101" t="s">
        <v>57</v>
      </c>
      <c r="B53" s="102"/>
      <c r="C53" s="102"/>
      <c r="D53" s="103"/>
      <c r="E53" s="107">
        <f>'[15]WI Gas'!E53:F53+[15]WEPCO!E53+[15]WPSC!E53+[15]Alliant!E53+[15]NSP!E53+[15]MWNG!E53+'[15]SWL&amp;P'!E53:F53+'[15]City Gas'!E53:F53+[15]SCVNG!E53+[15]Florence!E53+'[15]MG&amp;E'!E53:F53</f>
        <v>203</v>
      </c>
      <c r="F53" s="108"/>
      <c r="G53" s="107">
        <f>'[15]WI Gas'!G53:H53+[15]WEPCO!G53+[15]WPSC!G53+[15]Alliant!G53+[15]NSP!G53+[15]MWNG!G53+'[15]SWL&amp;P'!G53:H53+'[15]City Gas'!G53:H53+[15]SCVNG!G53+[15]Florence!G53+'[15]MG&amp;E'!G53:H53</f>
        <v>69</v>
      </c>
      <c r="H53" s="108"/>
      <c r="I53" s="107">
        <f>'[15]WI Gas'!I53:J53+[15]WEPCO!I53+[15]WPSC!I53+[15]Alliant!I53+[15]NSP!I53+[15]MWNG!I53+'[15]SWL&amp;P'!I53:J53+'[15]City Gas'!I53:J53+[15]SCVNG!I53+[15]Florence!I53+'[15]MG&amp;E'!I53:J53</f>
        <v>1877</v>
      </c>
      <c r="J53" s="108"/>
      <c r="K53" s="107">
        <f>'[15]WI Gas'!K53:L53+[15]WEPCO!K53+[15]WPSC!K53+[15]Alliant!K53+[15]NSP!K53+[15]MWNG!K53+'[15]SWL&amp;P'!K53:L53+'[15]City Gas'!K53:L53+[15]SCVNG!K53+[15]Florence!K53+'[15]MG&amp;E'!K53:L53</f>
        <v>289</v>
      </c>
      <c r="L53" s="108"/>
    </row>
    <row r="54" spans="1:12" s="2" customFormat="1" x14ac:dyDescent="0.25">
      <c r="A54" s="101" t="s">
        <v>58</v>
      </c>
      <c r="B54" s="102"/>
      <c r="C54" s="102"/>
      <c r="D54" s="103"/>
      <c r="E54" s="107">
        <f>'[15]WI Gas'!E54:F54+[15]WEPCO!E54+[15]WPSC!E54+[15]Alliant!E54+[15]NSP!E54+[15]MWNG!E54+'[15]SWL&amp;P'!E54:F54+'[15]City Gas'!E54:F54+[15]SCVNG!E54+[15]Florence!E54+'[15]MG&amp;E'!E54:F54</f>
        <v>173</v>
      </c>
      <c r="F54" s="108"/>
      <c r="G54" s="107">
        <f>'[15]WI Gas'!G54:H54+[15]WEPCO!G54+[15]WPSC!G54+[15]Alliant!G54+[15]NSP!G54+[15]MWNG!G54+'[15]SWL&amp;P'!G54:H54+'[15]City Gas'!G54:H54+[15]SCVNG!G54+[15]Florence!G54+'[15]MG&amp;E'!G54:H54</f>
        <v>62</v>
      </c>
      <c r="H54" s="108"/>
      <c r="I54" s="107">
        <f>'[15]WI Gas'!I54:J54+[15]WEPCO!I54+[15]WPSC!I54+[15]Alliant!I54+[15]NSP!I54+[15]MWNG!I54+'[15]SWL&amp;P'!I54:J54+'[15]City Gas'!I54:J54+[15]SCVNG!I54+[15]Florence!I54+'[15]MG&amp;E'!I54:J54</f>
        <v>3859</v>
      </c>
      <c r="J54" s="108"/>
      <c r="K54" s="107">
        <f>'[15]WI Gas'!K54:L54+[15]WEPCO!K54+[15]WPSC!K54+[15]Alliant!K54+[15]NSP!K54+[15]MWNG!K54+'[15]SWL&amp;P'!K54:L54+'[15]City Gas'!K54:L54+[15]SCVNG!K54+[15]Florence!K54+'[15]MG&amp;E'!K54:L54</f>
        <v>1272</v>
      </c>
      <c r="L54" s="108"/>
    </row>
    <row r="55" spans="1:12" s="2" customFormat="1" x14ac:dyDescent="0.25">
      <c r="A55" s="101" t="s">
        <v>59</v>
      </c>
      <c r="B55" s="102"/>
      <c r="C55" s="102"/>
      <c r="D55" s="103"/>
      <c r="E55" s="107">
        <f>'[15]WI Gas'!E55:F55+[15]WEPCO!E55+[15]WPSC!E55+[15]Alliant!E55+[15]NSP!E55+[15]MWNG!E55+'[15]SWL&amp;P'!E55:F55+'[15]City Gas'!E55:F55+[15]SCVNG!E55+[15]Florence!E55+'[15]MG&amp;E'!E55:F55</f>
        <v>2</v>
      </c>
      <c r="F55" s="108"/>
      <c r="G55" s="107">
        <f>'[15]WI Gas'!G55:H55+[15]WEPCO!G55+[15]WPSC!G55+[15]Alliant!G55+[15]NSP!G55+[15]MWNG!G55+'[15]SWL&amp;P'!G55:H55+'[15]City Gas'!G55:H55+[15]SCVNG!G55+[15]Florence!G55+'[15]MG&amp;E'!G55:H55</f>
        <v>1</v>
      </c>
      <c r="H55" s="108"/>
      <c r="I55" s="107">
        <f>'[15]WI Gas'!I55:J55+[15]WEPCO!I55+[15]WPSC!I55+[15]Alliant!I55+[15]NSP!I55+[15]MWNG!I55+'[15]SWL&amp;P'!I55:J55+'[15]City Gas'!I55:J55+[15]SCVNG!I55+[15]Florence!I55+'[15]MG&amp;E'!I55:J55</f>
        <v>34</v>
      </c>
      <c r="J55" s="108"/>
      <c r="K55" s="107">
        <f>'[15]WI Gas'!K55:L55+[15]WEPCO!K55+[15]WPSC!K55+[15]Alliant!K55+[15]NSP!K55+[15]MWNG!K55+'[15]SWL&amp;P'!K55:L55+'[15]City Gas'!K55:L55+[15]SCVNG!K55+[15]Florence!K55+'[15]MG&amp;E'!K55:L55</f>
        <v>15</v>
      </c>
      <c r="L55" s="108"/>
    </row>
    <row r="56" spans="1:12" s="2" customFormat="1" x14ac:dyDescent="0.25">
      <c r="A56" s="101" t="s">
        <v>10</v>
      </c>
      <c r="B56" s="102"/>
      <c r="C56" s="102"/>
      <c r="D56" s="103"/>
      <c r="E56" s="107">
        <f>'[15]WI Gas'!E56:F56+[15]WEPCO!E56+[15]WPSC!E56+[15]Alliant!E56+[15]NSP!E56+[15]MWNG!E56+'[15]SWL&amp;P'!E56:F56+'[15]City Gas'!E56:F56+[15]SCVNG!E56+[15]Florence!E56+'[15]MG&amp;E'!E56:F56</f>
        <v>35</v>
      </c>
      <c r="F56" s="108"/>
      <c r="G56" s="107">
        <f>'[15]WI Gas'!G56:H56+[15]WEPCO!G56+[15]WPSC!G56+[15]Alliant!G56+[15]NSP!G56+[15]MWNG!G56+'[15]SWL&amp;P'!G56:H56+'[15]City Gas'!G56:H56+[15]SCVNG!G56+[15]Florence!G56+'[15]MG&amp;E'!G56:H56</f>
        <v>11</v>
      </c>
      <c r="H56" s="108"/>
      <c r="I56" s="107">
        <f>'[15]WI Gas'!I56:J56+[15]WEPCO!I56+[15]WPSC!I56+[15]Alliant!I56+[15]NSP!I56+[15]MWNG!I56+'[15]SWL&amp;P'!I56:J56+'[15]City Gas'!I56:J56+[15]SCVNG!I56+[15]Florence!I56+'[15]MG&amp;E'!I56:J56</f>
        <v>854</v>
      </c>
      <c r="J56" s="108"/>
      <c r="K56" s="107">
        <f>'[15]WI Gas'!K56:L56+[15]WEPCO!K56+[15]WPSC!K56+[15]Alliant!K56+[15]NSP!K56+[15]MWNG!K56+'[15]SWL&amp;P'!K56:L56+'[15]City Gas'!K56:L56+[15]SCVNG!K56+[15]Florence!K56+'[15]MG&amp;E'!K56:L56</f>
        <v>96</v>
      </c>
      <c r="L56" s="108"/>
    </row>
    <row r="57" spans="1:12" s="2" customFormat="1" x14ac:dyDescent="0.25">
      <c r="A57" s="97" t="s">
        <v>60</v>
      </c>
      <c r="B57" s="97"/>
      <c r="C57" s="97"/>
      <c r="D57" s="97"/>
      <c r="E57" s="97"/>
      <c r="F57" s="97"/>
      <c r="G57" s="337">
        <f>'[15]WI Gas'!G57:L57+[15]WEPCO!G57+[15]WPSC!G57+[15]Alliant!G57+[15]NSP!G57+[15]MWNG!G57+'[15]SWL&amp;P'!G57:L57+'[15]City Gas'!G57:L57+[15]SCVNG!G57+[15]Florence!G57+'[15]MG&amp;E'!G57:L57</f>
        <v>1457</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101" t="s">
        <v>63</v>
      </c>
      <c r="B60" s="102"/>
      <c r="C60" s="103"/>
      <c r="D60" s="4">
        <f>'[15]WI Gas'!D60+[15]WEPCO!D60+[15]WPSC!D60+[15]Alliant!D60+[15]NSP!D60+[15]MWNG!D60+'[15]SWL&amp;P'!D60+'[15]City Gas'!D60+[15]SCVNG!D60+[15]Florence!D60+'[15]MG&amp;E'!D60</f>
        <v>1191</v>
      </c>
      <c r="E60" s="101" t="s">
        <v>64</v>
      </c>
      <c r="F60" s="102"/>
      <c r="G60" s="102"/>
      <c r="H60" s="102"/>
      <c r="I60" s="102"/>
      <c r="J60" s="102"/>
      <c r="K60" s="103"/>
      <c r="L60" s="4">
        <f>'[15]WI Gas'!L60+[15]WEPCO!L60+[15]WPSC!L60+[15]Alliant!L60+[15]NSP!L60+[15]MWNG!L60+'[15]SWL&amp;P'!L60+'[15]City Gas'!L60+[15]SCVNG!L60+[15]Florence!L60+'[15]MG&amp;E'!L60</f>
        <v>17737</v>
      </c>
    </row>
    <row r="61" spans="1:12" s="2" customFormat="1" x14ac:dyDescent="0.25">
      <c r="A61" s="337" t="s">
        <v>65</v>
      </c>
      <c r="B61" s="338"/>
      <c r="C61" s="339"/>
      <c r="D61" s="4">
        <f>'[15]WI Gas'!D61+[15]WEPCO!D61+[15]WPSC!D61+[15]Alliant!D61+[15]NSP!D61+[15]MWNG!D61+'[15]SWL&amp;P'!D61+'[15]City Gas'!D61+[15]SCVNG!D61+[15]Florence!D61+'[15]MG&amp;E'!D61</f>
        <v>681756</v>
      </c>
      <c r="E61" s="101" t="s">
        <v>66</v>
      </c>
      <c r="F61" s="102"/>
      <c r="G61" s="102"/>
      <c r="H61" s="102"/>
      <c r="I61" s="102"/>
      <c r="J61" s="102"/>
      <c r="K61" s="103"/>
      <c r="L61" s="4">
        <f>'[15]WI Gas'!L61+[15]WEPCO!L61+[15]WPSC!L61+[15]Alliant!L61+[15]NSP!L61+[15]MWNG!L61+'[15]SWL&amp;P'!L61+'[15]City Gas'!L61+[15]SCVNG!L61+[15]Florence!L61+'[15]MG&amp;E'!L61</f>
        <v>151587</v>
      </c>
    </row>
    <row r="62" spans="1:12" s="2" customFormat="1" x14ac:dyDescent="0.25">
      <c r="A62" s="7"/>
      <c r="B62" s="8"/>
      <c r="C62" s="8"/>
      <c r="D62" s="8"/>
      <c r="E62" s="8"/>
      <c r="F62" s="8"/>
      <c r="G62" s="8"/>
      <c r="H62" s="8"/>
      <c r="I62" s="8"/>
      <c r="J62" s="8"/>
      <c r="K62" s="8"/>
      <c r="L62" s="9"/>
    </row>
    <row r="63" spans="1:12" s="2" customFormat="1" x14ac:dyDescent="0.25">
      <c r="A63" s="79" t="s">
        <v>67</v>
      </c>
      <c r="B63" s="79"/>
      <c r="C63" s="79"/>
      <c r="D63" s="79"/>
      <c r="E63" s="79" t="s">
        <v>68</v>
      </c>
      <c r="F63" s="79"/>
      <c r="G63" s="79"/>
      <c r="H63" s="79"/>
      <c r="I63" s="79"/>
      <c r="J63" s="79"/>
      <c r="K63" s="79"/>
      <c r="L63" s="79"/>
    </row>
    <row r="64" spans="1:12" s="2" customFormat="1" x14ac:dyDescent="0.25">
      <c r="A64" s="80" t="s">
        <v>69</v>
      </c>
      <c r="B64" s="80"/>
      <c r="C64" s="80"/>
      <c r="D64" s="106">
        <f>'[15]WI Gas'!D64:D65+[15]WEPCO!D64+[15]WPSC!D64+[15]Alliant!D64+[15]NSP!D64+[15]MWNG!D64+'[15]SWL&amp;P'!D64:D65+'[15]City Gas'!D64:D65+[15]SCVNG!D64+[15]Florence!D64+'[15]MG&amp;E'!D64:D65</f>
        <v>20</v>
      </c>
      <c r="E64" s="80" t="s">
        <v>70</v>
      </c>
      <c r="F64" s="80"/>
      <c r="G64" s="80"/>
      <c r="H64" s="80"/>
      <c r="I64" s="80"/>
      <c r="J64" s="80"/>
      <c r="K64" s="80"/>
      <c r="L64" s="109" t="s">
        <v>71</v>
      </c>
    </row>
    <row r="65" spans="1:12" s="2" customFormat="1" x14ac:dyDescent="0.25">
      <c r="A65" s="80"/>
      <c r="B65" s="80"/>
      <c r="C65" s="80"/>
      <c r="D65" s="106"/>
      <c r="E65" s="80"/>
      <c r="F65" s="80"/>
      <c r="G65" s="80"/>
      <c r="H65" s="80"/>
      <c r="I65" s="80"/>
      <c r="J65" s="80"/>
      <c r="K65" s="80"/>
      <c r="L65" s="109"/>
    </row>
    <row r="66" spans="1:12" x14ac:dyDescent="0.25">
      <c r="A66" s="18"/>
      <c r="B66" s="19"/>
      <c r="C66" s="19"/>
      <c r="D66" s="19"/>
      <c r="E66" s="19"/>
      <c r="F66" s="19"/>
      <c r="G66" s="19"/>
      <c r="H66" s="19"/>
      <c r="I66" s="19"/>
      <c r="J66" s="19"/>
      <c r="K66" s="19"/>
      <c r="L66" s="20"/>
    </row>
    <row r="67" spans="1:12" x14ac:dyDescent="0.25">
      <c r="A67" s="79" t="s">
        <v>72</v>
      </c>
      <c r="B67" s="79"/>
      <c r="C67" s="79"/>
      <c r="D67" s="79"/>
      <c r="E67" s="79"/>
      <c r="F67" s="79"/>
      <c r="G67" s="79"/>
      <c r="H67" s="79"/>
      <c r="I67" s="79"/>
      <c r="J67" s="79"/>
      <c r="K67" s="79"/>
      <c r="L67" s="79"/>
    </row>
    <row r="68" spans="1:12" x14ac:dyDescent="0.25">
      <c r="A68" s="84" t="s">
        <v>73</v>
      </c>
      <c r="B68" s="85"/>
      <c r="C68" s="85"/>
      <c r="D68" s="85"/>
      <c r="E68" s="85"/>
      <c r="F68" s="85"/>
      <c r="G68" s="85"/>
      <c r="H68" s="85"/>
      <c r="I68" s="85"/>
      <c r="J68" s="85"/>
      <c r="K68" s="85"/>
      <c r="L68" s="86"/>
    </row>
    <row r="69" spans="1:12" x14ac:dyDescent="0.25">
      <c r="A69" s="21" t="s">
        <v>18</v>
      </c>
      <c r="B69" s="357">
        <f>L12</f>
        <v>37370.99</v>
      </c>
      <c r="C69" s="357"/>
      <c r="D69" s="19"/>
      <c r="E69" s="19"/>
      <c r="F69" s="19"/>
      <c r="G69" s="19"/>
      <c r="H69" s="19"/>
      <c r="I69" s="19"/>
      <c r="J69" s="19"/>
      <c r="K69" s="19"/>
      <c r="L69" s="20"/>
    </row>
    <row r="70" spans="1:12" x14ac:dyDescent="0.25">
      <c r="A70" s="21" t="s">
        <v>74</v>
      </c>
      <c r="B70" s="357">
        <f>L78</f>
        <v>27712.357765151512</v>
      </c>
      <c r="C70" s="357"/>
      <c r="D70" s="19"/>
      <c r="E70" s="19"/>
      <c r="F70" s="19"/>
      <c r="G70" s="19"/>
      <c r="H70" s="19"/>
      <c r="I70" s="19"/>
      <c r="J70" s="19"/>
      <c r="K70" s="19"/>
      <c r="L70" s="20"/>
    </row>
    <row r="71" spans="1:12" x14ac:dyDescent="0.25">
      <c r="A71" s="21" t="s">
        <v>75</v>
      </c>
      <c r="B71" s="357">
        <f>SUM(B69:C70)</f>
        <v>65083.347765151513</v>
      </c>
      <c r="C71" s="357"/>
      <c r="D71" s="19"/>
      <c r="E71" s="19"/>
      <c r="F71" s="19"/>
      <c r="G71" s="19"/>
      <c r="H71" s="19"/>
      <c r="I71" s="19"/>
      <c r="J71" s="19"/>
      <c r="K71" s="19"/>
      <c r="L71" s="20"/>
    </row>
    <row r="72" spans="1:12" x14ac:dyDescent="0.25">
      <c r="A72" s="21"/>
      <c r="B72" s="22"/>
      <c r="C72" s="22"/>
      <c r="D72" s="19"/>
      <c r="E72" s="19"/>
      <c r="F72" s="19"/>
      <c r="G72" s="19"/>
      <c r="H72" s="19"/>
      <c r="I72" s="19"/>
      <c r="J72" s="19"/>
      <c r="K72" s="19"/>
      <c r="L72" s="20"/>
    </row>
    <row r="73" spans="1:12" x14ac:dyDescent="0.25">
      <c r="A73" s="79" t="s">
        <v>76</v>
      </c>
      <c r="B73" s="79"/>
      <c r="C73" s="79"/>
      <c r="D73" s="79"/>
      <c r="E73" s="79"/>
      <c r="F73" s="79"/>
      <c r="G73" s="79"/>
      <c r="H73" s="79"/>
      <c r="I73" s="79"/>
      <c r="J73" s="79"/>
      <c r="K73" s="79"/>
      <c r="L73" s="79"/>
    </row>
    <row r="74" spans="1:12" ht="15.6" customHeight="1" x14ac:dyDescent="0.25">
      <c r="A74" s="84" t="s">
        <v>77</v>
      </c>
      <c r="B74" s="85"/>
      <c r="C74" s="85"/>
      <c r="D74" s="85"/>
      <c r="E74" s="85"/>
      <c r="F74" s="85"/>
      <c r="G74" s="85"/>
      <c r="H74" s="85"/>
      <c r="I74" s="85"/>
      <c r="J74" s="85"/>
      <c r="K74" s="85"/>
      <c r="L74" s="86"/>
    </row>
    <row r="75" spans="1:12" ht="15.6" customHeight="1" x14ac:dyDescent="0.25">
      <c r="A75" s="3"/>
      <c r="B75" s="125" t="s">
        <v>5</v>
      </c>
      <c r="C75" s="125"/>
      <c r="D75" s="125"/>
      <c r="E75" s="125"/>
      <c r="F75" s="125" t="s">
        <v>6</v>
      </c>
      <c r="G75" s="125" t="s">
        <v>7</v>
      </c>
      <c r="H75" s="125" t="s">
        <v>8</v>
      </c>
      <c r="I75" s="126" t="s">
        <v>9</v>
      </c>
      <c r="J75" s="127" t="s">
        <v>10</v>
      </c>
      <c r="K75" s="128"/>
      <c r="L75" s="120" t="s">
        <v>11</v>
      </c>
    </row>
    <row r="76" spans="1:12" ht="15.6" customHeight="1" x14ac:dyDescent="0.25">
      <c r="A76" s="3"/>
      <c r="B76" s="121" t="s">
        <v>12</v>
      </c>
      <c r="C76" s="121"/>
      <c r="D76" s="121" t="s">
        <v>13</v>
      </c>
      <c r="E76" s="121"/>
      <c r="F76" s="121"/>
      <c r="G76" s="121"/>
      <c r="H76" s="121"/>
      <c r="I76" s="106"/>
      <c r="J76" s="127"/>
      <c r="K76" s="128"/>
      <c r="L76" s="109"/>
    </row>
    <row r="77" spans="1:12" x14ac:dyDescent="0.25">
      <c r="A77" s="3"/>
      <c r="B77" s="4" t="s">
        <v>14</v>
      </c>
      <c r="C77" s="4" t="s">
        <v>15</v>
      </c>
      <c r="D77" s="4" t="s">
        <v>16</v>
      </c>
      <c r="E77" s="4" t="s">
        <v>17</v>
      </c>
      <c r="F77" s="121"/>
      <c r="G77" s="121"/>
      <c r="H77" s="121"/>
      <c r="I77" s="106"/>
      <c r="J77" s="129"/>
      <c r="K77" s="130"/>
      <c r="L77" s="109"/>
    </row>
    <row r="78" spans="1:12" x14ac:dyDescent="0.25">
      <c r="A78" s="5" t="s">
        <v>74</v>
      </c>
      <c r="B78" s="4">
        <f>'[15]WI Gas'!B78+[15]WEPCO!B78+[15]WPSC!B78+[15]Alliant!B78+[15]NSP!B78+[15]MWNG!B78+'[15]SWL&amp;P'!B78+'[15]City Gas'!B78+[15]SCVNG!B78+[15]Florence!B78+'[15]MG&amp;E'!B78</f>
        <v>0</v>
      </c>
      <c r="C78" s="4">
        <f>'[15]WI Gas'!C78+[15]WEPCO!C78+[15]WPSC!C78+[15]Alliant!C78+[15]NSP!C78+[15]MWNG!C78+'[15]SWL&amp;P'!C78+'[15]City Gas'!C78+[15]SCVNG!C78+[15]Florence!C78+'[15]MG&amp;E'!C78</f>
        <v>0</v>
      </c>
      <c r="D78" s="4">
        <f>'[15]WI Gas'!D78+[15]WEPCO!D78+[15]WPSC!D78+[15]Alliant!D78+[15]NSP!D78+[15]MWNG!D78+'[15]SWL&amp;P'!D78+'[15]City Gas'!D78+[15]SCVNG!D78+[15]Florence!D78+'[15]MG&amp;E'!D78</f>
        <v>0</v>
      </c>
      <c r="E78" s="4">
        <f>'[15]WI Gas'!E78+[15]WEPCO!E78+[15]WPSC!E78+[15]Alliant!E78+[15]NSP!E78+[15]MWNG!E78+'[15]SWL&amp;P'!E78+'[15]City Gas'!E78+[15]SCVNG!E78+[15]Florence!E78+'[15]MG&amp;E'!E78</f>
        <v>5156.2219696969696</v>
      </c>
      <c r="F78" s="4">
        <f>'[15]WI Gas'!F78+[15]WEPCO!F78+[15]WPSC!F78+[15]Alliant!F78+[15]NSP!F78+[15]MWNG!F78+'[15]SWL&amp;P'!F78+'[15]City Gas'!F78+[15]SCVNG!F78+[15]Florence!F78+'[15]MG&amp;E'!F78</f>
        <v>0</v>
      </c>
      <c r="G78" s="4">
        <f>'[15]WI Gas'!G78+[15]WEPCO!G78+[15]WPSC!G78+[15]Alliant!G78+[15]NSP!G78+[15]MWNG!G78+'[15]SWL&amp;P'!G78+'[15]City Gas'!G78+[15]SCVNG!G78+[15]Florence!G78+'[15]MG&amp;E'!G78</f>
        <v>332.8376893939394</v>
      </c>
      <c r="H78" s="4">
        <f>'[15]WI Gas'!H78+[15]WEPCO!H78+[15]WPSC!H78+[15]Alliant!H78+[15]NSP!H78+[15]MWNG!H78+'[15]SWL&amp;P'!H78+'[15]City Gas'!H78+[15]SCVNG!H78+[15]Florence!H78+'[15]MG&amp;E'!H78</f>
        <v>0</v>
      </c>
      <c r="I78" s="4">
        <f>'[15]WI Gas'!I78+[15]WEPCO!I78+[15]WPSC!I78+[15]Alliant!I78+[15]NSP!I78+[15]MWNG!I78+'[15]SWL&amp;P'!I78+'[15]City Gas'!I78+[15]SCVNG!I78+[15]Florence!I78+'[15]MG&amp;E'!I78</f>
        <v>22223.265530303026</v>
      </c>
      <c r="J78" s="107">
        <f>'[15]WI Gas'!J78:K78+[15]WEPCO!J78+[15]WPSC!J78+[15]Alliant!J78+[15]NSP!J78+[15]MWNG!J78+'[15]SWL&amp;P'!J78:K78+'[15]City Gas'!J78:K78+[15]SCVNG!J78+[15]Florence!J78+'[15]MG&amp;E'!J78:K78</f>
        <v>3.2575757575757577E-2</v>
      </c>
      <c r="K78" s="108"/>
      <c r="L78" s="6">
        <f>SUM(B78:J78)</f>
        <v>27712.357765151512</v>
      </c>
    </row>
    <row r="79" spans="1:12" x14ac:dyDescent="0.25">
      <c r="A79" s="18"/>
      <c r="B79" s="19"/>
      <c r="C79" s="19"/>
      <c r="D79" s="19"/>
      <c r="E79" s="19"/>
      <c r="F79" s="19"/>
      <c r="G79" s="19"/>
      <c r="H79" s="19"/>
      <c r="I79" s="19"/>
      <c r="J79" s="19"/>
      <c r="K79" s="19"/>
      <c r="L79" s="20"/>
    </row>
    <row r="80" spans="1:12" x14ac:dyDescent="0.25">
      <c r="A80" s="97" t="s">
        <v>78</v>
      </c>
      <c r="B80" s="97"/>
      <c r="C80" s="97"/>
      <c r="D80" s="97"/>
      <c r="E80" s="97"/>
      <c r="F80" s="97"/>
      <c r="G80" s="97"/>
      <c r="H80" s="97"/>
      <c r="I80" s="97"/>
      <c r="J80" s="97"/>
      <c r="K80" s="97"/>
      <c r="L80" s="97"/>
    </row>
    <row r="81" spans="1:12" x14ac:dyDescent="0.25">
      <c r="A81" s="10" t="s">
        <v>21</v>
      </c>
      <c r="B81" s="4" t="s">
        <v>22</v>
      </c>
      <c r="C81" s="4" t="s">
        <v>35</v>
      </c>
      <c r="D81" s="106" t="s">
        <v>36</v>
      </c>
      <c r="E81" s="106"/>
      <c r="F81" s="106" t="s">
        <v>24</v>
      </c>
      <c r="G81" s="106"/>
      <c r="H81" s="106" t="s">
        <v>25</v>
      </c>
      <c r="I81" s="106"/>
      <c r="J81" s="107" t="s">
        <v>37</v>
      </c>
      <c r="K81" s="108"/>
      <c r="L81" s="6" t="s">
        <v>11</v>
      </c>
    </row>
    <row r="82" spans="1:12" x14ac:dyDescent="0.25">
      <c r="A82" s="5" t="s">
        <v>5</v>
      </c>
      <c r="B82" s="4">
        <f>'[15]WI Gas'!B82+[15]WEPCO!B82+[15]WPSC!B82+[15]Alliant!B82+[15]NSP!B82+[15]MWNG!B82+'[15]SWL&amp;P'!B82+'[15]City Gas'!B82+[15]SCVNG!B82+[15]Florence!B82+'[15]MG&amp;E'!B82</f>
        <v>0</v>
      </c>
      <c r="C82" s="4">
        <f>'[15]WI Gas'!C82+[15]WEPCO!C82+[15]WPSC!C82+[15]Alliant!C82+[15]NSP!C82+[15]MWNG!C82+'[15]SWL&amp;P'!C82+'[15]City Gas'!C82+[15]SCVNG!C82+[15]Florence!C82+'[15]MG&amp;E'!C82</f>
        <v>4530.900568181818</v>
      </c>
      <c r="D82" s="107">
        <f>'[15]WI Gas'!D82:E82+[15]WEPCO!D82+[15]WPSC!D82+[15]Alliant!D82+[15]NSP!D82+[15]MWNG!D82+'[15]SWL&amp;P'!D82:E82+'[15]City Gas'!D82:E82+[15]SCVNG!D82+[15]Florence!D82+'[15]MG&amp;E'!D82:E82</f>
        <v>595.89280303030307</v>
      </c>
      <c r="E82" s="108"/>
      <c r="F82" s="107">
        <f>'[15]WI Gas'!F82:G82+[15]WEPCO!F82+[15]WPSC!F82+[15]Alliant!F82+[15]NSP!F82+[15]MWNG!F82+'[15]SWL&amp;P'!F82:G82+'[15]City Gas'!F82:G82+[15]SCVNG!F82+[15]Florence!F82+'[15]MG&amp;E'!F82:G82</f>
        <v>25.21609848484848</v>
      </c>
      <c r="G82" s="108"/>
      <c r="H82" s="107">
        <f>'[15]WI Gas'!H82:I82+[15]WEPCO!H82+[15]WPSC!H82+[15]Alliant!H82+[15]NSP!H82+[15]MWNG!H82+'[15]SWL&amp;P'!H82:I82+'[15]City Gas'!H82:I82+[15]SCVNG!H82+[15]Florence!H82+'[15]MG&amp;E'!H82:I82</f>
        <v>4.0553030303030297</v>
      </c>
      <c r="I82" s="108"/>
      <c r="J82" s="107">
        <f>'[15]WI Gas'!J82:K82+[15]WEPCO!J82+[15]WPSC!J82+[15]Alliant!J82+[15]NSP!J82+[15]MWNG!J82+'[15]SWL&amp;P'!J82:K82+'[15]City Gas'!J82:K82+[15]SCVNG!J82+[15]Florence!J82+'[15]MG&amp;E'!J82:K82</f>
        <v>0.15719696969696972</v>
      </c>
      <c r="K82" s="108"/>
      <c r="L82" s="6">
        <f>SUM(B82:J82)</f>
        <v>5156.2219696969696</v>
      </c>
    </row>
    <row r="83" spans="1:12" x14ac:dyDescent="0.25">
      <c r="A83" s="5" t="s">
        <v>28</v>
      </c>
      <c r="B83" s="4">
        <f>'[15]WI Gas'!B83+[15]WEPCO!B83+[15]WPSC!B83+[15]Alliant!B83+[15]NSP!B83+[15]MWNG!B83+'[15]SWL&amp;P'!B83+'[15]City Gas'!B83+[15]SCVNG!B83+[15]Florence!B83+'[15]MG&amp;E'!B83</f>
        <v>0</v>
      </c>
      <c r="C83" s="4">
        <f>'[15]WI Gas'!C83+[15]WEPCO!C83+[15]WPSC!C83+[15]Alliant!C83+[15]NSP!C83+[15]MWNG!C83+'[15]SWL&amp;P'!C83+'[15]City Gas'!C83+[15]SCVNG!C83+[15]Florence!C83+'[15]MG&amp;E'!C83</f>
        <v>0</v>
      </c>
      <c r="D83" s="107">
        <f>'[15]WI Gas'!D83:E83+[15]WEPCO!D83+[15]WPSC!D83+[15]Alliant!D83+[15]NSP!D83+[15]MWNG!D83+'[15]SWL&amp;P'!D83:E83+'[15]City Gas'!D83:E83+[15]SCVNG!D83+[15]Florence!D83+'[15]MG&amp;E'!D83:E83</f>
        <v>0</v>
      </c>
      <c r="E83" s="108"/>
      <c r="F83" s="107">
        <f>'[15]WI Gas'!F83:G83+[15]WEPCO!F83+[15]WPSC!F83+[15]Alliant!F83+[15]NSP!F83+[15]MWNG!F83+'[15]SWL&amp;P'!F83:G83+'[15]City Gas'!F83:G83+[15]SCVNG!F83+[15]Florence!F83+'[15]MG&amp;E'!F83:G83</f>
        <v>0</v>
      </c>
      <c r="G83" s="108"/>
      <c r="H83" s="107">
        <f>'[15]WI Gas'!H83:I83+[15]WEPCO!H83+[15]WPSC!H83+[15]Alliant!H83+[15]NSP!H83+[15]MWNG!H83+'[15]SWL&amp;P'!H83:I83+'[15]City Gas'!H83:I83+[15]SCVNG!H83+[15]Florence!H83+'[15]MG&amp;E'!H83:I83</f>
        <v>0</v>
      </c>
      <c r="I83" s="108"/>
      <c r="J83" s="107">
        <f>'[15]WI Gas'!J83:K83+[15]WEPCO!J83+[15]WPSC!J83+[15]Alliant!J83+[15]NSP!J83+[15]MWNG!J83+'[15]SWL&amp;P'!J83:K83+'[15]City Gas'!J83:K83+[15]SCVNG!J83+[15]Florence!J83+'[15]MG&amp;E'!J83:K83</f>
        <v>0</v>
      </c>
      <c r="K83" s="108"/>
      <c r="L83" s="6">
        <f t="shared" ref="L83:L90" si="4">SUM(B83:J83)</f>
        <v>0</v>
      </c>
    </row>
    <row r="84" spans="1:12" x14ac:dyDescent="0.25">
      <c r="A84" s="5" t="s">
        <v>7</v>
      </c>
      <c r="B84" s="4">
        <f>'[15]WI Gas'!B84+[15]WEPCO!B84+[15]WPSC!B84+[15]Alliant!B84+[15]NSP!B84+[15]MWNG!B84+'[15]SWL&amp;P'!B84+'[15]City Gas'!B84+[15]SCVNG!B84+[15]Florence!B84+'[15]MG&amp;E'!B84</f>
        <v>0</v>
      </c>
      <c r="C84" s="4">
        <f>'[15]WI Gas'!C84+[15]WEPCO!C84+[15]WPSC!C84+[15]Alliant!C84+[15]NSP!C84+[15]MWNG!C84+'[15]SWL&amp;P'!C84+'[15]City Gas'!C84+[15]SCVNG!C84+[15]Florence!C84+'[15]MG&amp;E'!C84</f>
        <v>15.403219696969698</v>
      </c>
      <c r="D84" s="107">
        <f>'[15]WI Gas'!D84:E84+[15]WEPCO!D84+[15]WPSC!D84+[15]Alliant!D84+[15]NSP!D84+[15]MWNG!D84+'[15]SWL&amp;P'!D84:E84+'[15]City Gas'!D84:E84+[15]SCVNG!D84+[15]Florence!D84+'[15]MG&amp;E'!D84:E84</f>
        <v>317.4344696969697</v>
      </c>
      <c r="E84" s="108"/>
      <c r="F84" s="107">
        <f>'[15]WI Gas'!F84:G84+[15]WEPCO!F84+[15]WPSC!F84+[15]Alliant!F84+[15]NSP!F84+[15]MWNG!F84+'[15]SWL&amp;P'!F84:G84+'[15]City Gas'!F84:G84+[15]SCVNG!F84+[15]Florence!F84+'[15]MG&amp;E'!F84:G84</f>
        <v>0</v>
      </c>
      <c r="G84" s="108"/>
      <c r="H84" s="107">
        <f>'[15]WI Gas'!H84:I84+[15]WEPCO!H84+[15]WPSC!H84+[15]Alliant!H84+[15]NSP!H84+[15]MWNG!H84+'[15]SWL&amp;P'!H84:I84+'[15]City Gas'!H84:I84+[15]SCVNG!H84+[15]Florence!H84+'[15]MG&amp;E'!H84:I84</f>
        <v>0</v>
      </c>
      <c r="I84" s="108"/>
      <c r="J84" s="107">
        <f>'[15]WI Gas'!J84:K84+[15]WEPCO!J84+[15]WPSC!J84+[15]Alliant!J84+[15]NSP!J84+[15]MWNG!J84+'[15]SWL&amp;P'!J84:K84+'[15]City Gas'!J84:K84+[15]SCVNG!J84+[15]Florence!J84+'[15]MG&amp;E'!J84:K84</f>
        <v>0</v>
      </c>
      <c r="K84" s="108"/>
      <c r="L84" s="6">
        <f t="shared" si="4"/>
        <v>332.8376893939394</v>
      </c>
    </row>
    <row r="85" spans="1:12" x14ac:dyDescent="0.25">
      <c r="A85" s="5" t="s">
        <v>29</v>
      </c>
      <c r="B85" s="4">
        <f>'[15]WI Gas'!B85+[15]WEPCO!B85+[15]WPSC!B85+[15]Alliant!B85+[15]NSP!B85+[15]MWNG!B85+'[15]SWL&amp;P'!B85+'[15]City Gas'!B85+[15]SCVNG!B85+[15]Florence!B85+'[15]MG&amp;E'!B85</f>
        <v>0</v>
      </c>
      <c r="C85" s="4">
        <f>'[15]WI Gas'!C85+[15]WEPCO!C85+[15]WPSC!C85+[15]Alliant!C85+[15]NSP!C85+[15]MWNG!C85+'[15]SWL&amp;P'!C85+'[15]City Gas'!C85+[15]SCVNG!C85+[15]Florence!C85+'[15]MG&amp;E'!C85</f>
        <v>0</v>
      </c>
      <c r="D85" s="107">
        <f>'[15]WI Gas'!D85:E85+[15]WEPCO!D85+[15]WPSC!D85+[15]Alliant!D85+[15]NSP!D85+[15]MWNG!D85+'[15]SWL&amp;P'!D85:E85+'[15]City Gas'!D85:E85+[15]SCVNG!D85+[15]Florence!D85+'[15]MG&amp;E'!D85:E85</f>
        <v>0</v>
      </c>
      <c r="E85" s="108"/>
      <c r="F85" s="107">
        <f>'[15]WI Gas'!F85:G85+[15]WEPCO!F85+[15]WPSC!F85+[15]Alliant!F85+[15]NSP!F85+[15]MWNG!F85+'[15]SWL&amp;P'!F85:G85+'[15]City Gas'!F85:G85+[15]SCVNG!F85+[15]Florence!F85+'[15]MG&amp;E'!F85:G85</f>
        <v>0</v>
      </c>
      <c r="G85" s="108"/>
      <c r="H85" s="107">
        <f>'[15]WI Gas'!H85:I85+[15]WEPCO!H85+[15]WPSC!H85+[15]Alliant!H85+[15]NSP!H85+[15]MWNG!H85+'[15]SWL&amp;P'!H85:I85+'[15]City Gas'!H85:I85+[15]SCVNG!H85+[15]Florence!H85+'[15]MG&amp;E'!H85:I85</f>
        <v>0</v>
      </c>
      <c r="I85" s="108"/>
      <c r="J85" s="107">
        <f>'[15]WI Gas'!J85:K85+[15]WEPCO!J85+[15]WPSC!J85+[15]Alliant!J85+[15]NSP!J85+[15]MWNG!J85+'[15]SWL&amp;P'!J85:K85+'[15]City Gas'!J85:K85+[15]SCVNG!J85+[15]Florence!J85+'[15]MG&amp;E'!J85:K85</f>
        <v>0</v>
      </c>
      <c r="K85" s="108"/>
      <c r="L85" s="6">
        <f t="shared" si="4"/>
        <v>0</v>
      </c>
    </row>
    <row r="86" spans="1:12" x14ac:dyDescent="0.25">
      <c r="A86" s="5" t="s">
        <v>30</v>
      </c>
      <c r="B86" s="4">
        <f>'[15]WI Gas'!B86+[15]WEPCO!B86+[15]WPSC!B86+[15]Alliant!B86+[15]NSP!B86+[15]MWNG!B86+'[15]SWL&amp;P'!B86+'[15]City Gas'!B86+[15]SCVNG!B86+[15]Florence!B86+'[15]MG&amp;E'!B86</f>
        <v>0</v>
      </c>
      <c r="C86" s="4">
        <f>'[15]WI Gas'!C86+[15]WEPCO!C86+[15]WPSC!C86+[15]Alliant!C86+[15]NSP!C86+[15]MWNG!C86+'[15]SWL&amp;P'!C86+'[15]City Gas'!C86+[15]SCVNG!C86+[15]Florence!C86+'[15]MG&amp;E'!C86</f>
        <v>193.09280303030303</v>
      </c>
      <c r="D86" s="107">
        <f>'[15]WI Gas'!D86:E86+[15]WEPCO!D86+[15]WPSC!D86+[15]Alliant!D86+[15]NSP!D86+[15]MWNG!D86+'[15]SWL&amp;P'!D86:E86+'[15]City Gas'!D86:E86+[15]SCVNG!D86+[15]Florence!D86+'[15]MG&amp;E'!D86:E86</f>
        <v>360.35303030303032</v>
      </c>
      <c r="E86" s="108"/>
      <c r="F86" s="107">
        <f>'[15]WI Gas'!F86:G86+[15]WEPCO!F86+[15]WPSC!F86+[15]Alliant!F86+[15]NSP!F86+[15]MWNG!F86+'[15]SWL&amp;P'!F86:G86+'[15]City Gas'!F86:G86+[15]SCVNG!F86+[15]Florence!F86+'[15]MG&amp;E'!F86:G86</f>
        <v>8.1439393939393936E-2</v>
      </c>
      <c r="G86" s="108"/>
      <c r="H86" s="107">
        <f>'[15]WI Gas'!H86:I86+[15]WEPCO!H86+[15]WPSC!H86+[15]Alliant!H86+[15]NSP!H86+[15]MWNG!H86+'[15]SWL&amp;P'!H86:I86+'[15]City Gas'!H86:I86+[15]SCVNG!H86+[15]Florence!H86+'[15]MG&amp;E'!H86:I86</f>
        <v>0</v>
      </c>
      <c r="I86" s="108"/>
      <c r="J86" s="107">
        <f>'[15]WI Gas'!J86:K86+[15]WEPCO!J86+[15]WPSC!J86+[15]Alliant!J86+[15]NSP!J86+[15]MWNG!J86+'[15]SWL&amp;P'!J86:K86+'[15]City Gas'!J86:K86+[15]SCVNG!J86+[15]Florence!J86+'[15]MG&amp;E'!J86:K86</f>
        <v>0</v>
      </c>
      <c r="K86" s="108"/>
      <c r="L86" s="6">
        <f t="shared" si="4"/>
        <v>553.5272727272727</v>
      </c>
    </row>
    <row r="87" spans="1:12" x14ac:dyDescent="0.25">
      <c r="A87" s="5" t="s">
        <v>31</v>
      </c>
      <c r="B87" s="4">
        <f>'[15]WI Gas'!B87+[15]WEPCO!B87+[15]WPSC!B87+[15]Alliant!B87+[15]NSP!B87+[15]MWNG!B87+'[15]SWL&amp;P'!B87+'[15]City Gas'!B87+[15]SCVNG!B87+[15]Florence!B87+'[15]MG&amp;E'!B87</f>
        <v>0</v>
      </c>
      <c r="C87" s="4">
        <f>'[15]WI Gas'!C87+[15]WEPCO!C87+[15]WPSC!C87+[15]Alliant!C87+[15]NSP!C87+[15]MWNG!C87+'[15]SWL&amp;P'!C87+'[15]City Gas'!C87+[15]SCVNG!C87+[15]Florence!C87+'[15]MG&amp;E'!C87</f>
        <v>21385.021780303028</v>
      </c>
      <c r="D87" s="107">
        <f>'[15]WI Gas'!D87:E87+[15]WEPCO!D87+[15]WPSC!D87+[15]Alliant!D87+[15]NSP!D87+[15]MWNG!D87+'[15]SWL&amp;P'!D87:E87+'[15]City Gas'!D87:E87+[15]SCVNG!D87+[15]Florence!D87+'[15]MG&amp;E'!D87:E87</f>
        <v>265.25530303030297</v>
      </c>
      <c r="E87" s="108"/>
      <c r="F87" s="107">
        <f>'[15]WI Gas'!F87:G87+[15]WEPCO!F87+[15]WPSC!F87+[15]Alliant!F87+[15]NSP!F87+[15]MWNG!F87+'[15]SWL&amp;P'!F87:G87+'[15]City Gas'!F87:G87+[15]SCVNG!F87+[15]Florence!F87+'[15]MG&amp;E'!F87:G87</f>
        <v>19.176325757575761</v>
      </c>
      <c r="G87" s="108"/>
      <c r="H87" s="107">
        <f>'[15]WI Gas'!H87:I87+[15]WEPCO!H87+[15]WPSC!H87+[15]Alliant!H87+[15]NSP!H87+[15]MWNG!H87+'[15]SWL&amp;P'!H87:I87+'[15]City Gas'!H87:I87+[15]SCVNG!H87+[15]Florence!H87+'[15]MG&amp;E'!H87:I87</f>
        <v>0.26704545454545453</v>
      </c>
      <c r="I87" s="108"/>
      <c r="J87" s="107">
        <f>'[15]WI Gas'!J87:K87+[15]WEPCO!J87+[15]WPSC!J87+[15]Alliant!J87+[15]NSP!J87+[15]MWNG!J87+'[15]SWL&amp;P'!J87:K87+'[15]City Gas'!J87:K87+[15]SCVNG!J87+[15]Florence!J87+'[15]MG&amp;E'!J87:K87</f>
        <v>1.7803030303030303E-2</v>
      </c>
      <c r="K87" s="108"/>
      <c r="L87" s="6">
        <f t="shared" si="4"/>
        <v>21669.738257575755</v>
      </c>
    </row>
    <row r="88" spans="1:12" x14ac:dyDescent="0.25">
      <c r="A88" s="5" t="s">
        <v>32</v>
      </c>
      <c r="B88" s="4">
        <f>'[15]WI Gas'!B88+[15]WEPCO!B88+[15]WPSC!B88+[15]Alliant!B88+[15]NSP!B88+[15]MWNG!B88+'[15]SWL&amp;P'!B88+'[15]City Gas'!B88+[15]SCVNG!B88+[15]Florence!B88+'[15]MG&amp;E'!B88</f>
        <v>0</v>
      </c>
      <c r="C88" s="4">
        <f>'[15]WI Gas'!C88+[15]WEPCO!C88+[15]WPSC!C88+[15]Alliant!C88+[15]NSP!C88+[15]MWNG!C88+'[15]SWL&amp;P'!C88+'[15]City Gas'!C88+[15]SCVNG!C88+[15]Florence!C88+'[15]MG&amp;E'!C88</f>
        <v>0</v>
      </c>
      <c r="D88" s="107">
        <f>'[15]WI Gas'!D88:E88+[15]WEPCO!D88+[15]WPSC!D88+[15]Alliant!D88+[15]NSP!D88+[15]MWNG!D88+'[15]SWL&amp;P'!D88:E88+'[15]City Gas'!D88:E88+[15]SCVNG!D88+[15]Florence!D88+'[15]MG&amp;E'!D88:E88</f>
        <v>0</v>
      </c>
      <c r="E88" s="108"/>
      <c r="F88" s="107">
        <f>'[15]WI Gas'!F88:G88+[15]WEPCO!F88+[15]WPSC!F88+[15]Alliant!F88+[15]NSP!F88+[15]MWNG!F88+'[15]SWL&amp;P'!F88:G88+'[15]City Gas'!F88:G88+[15]SCVNG!F88+[15]Florence!F88+'[15]MG&amp;E'!F88:G88</f>
        <v>0</v>
      </c>
      <c r="G88" s="108"/>
      <c r="H88" s="107">
        <f>'[15]WI Gas'!H88:I88+[15]WEPCO!H88+[15]WPSC!H88+[15]Alliant!H88+[15]NSP!H88+[15]MWNG!H88+'[15]SWL&amp;P'!H88:I88+'[15]City Gas'!H88:I88+[15]SCVNG!H88+[15]Florence!H88+'[15]MG&amp;E'!H88:I88</f>
        <v>0</v>
      </c>
      <c r="I88" s="108"/>
      <c r="J88" s="107">
        <f>'[15]WI Gas'!J88:K88+[15]WEPCO!J88+[15]WPSC!J88+[15]Alliant!J88+[15]NSP!J88+[15]MWNG!J88+'[15]SWL&amp;P'!J88:K88+'[15]City Gas'!J88:K88+[15]SCVNG!J88+[15]Florence!J88+'[15]MG&amp;E'!J88:K88</f>
        <v>0</v>
      </c>
      <c r="K88" s="108"/>
      <c r="L88" s="6">
        <f t="shared" si="4"/>
        <v>0</v>
      </c>
    </row>
    <row r="89" spans="1:12" x14ac:dyDescent="0.25">
      <c r="A89" s="5" t="s">
        <v>10</v>
      </c>
      <c r="B89" s="4">
        <f>'[15]WI Gas'!B89+[15]WEPCO!B89+[15]WPSC!B89+[15]Alliant!B89+[15]NSP!B89+[15]MWNG!B89+'[15]SWL&amp;P'!B89+'[15]City Gas'!B89+[15]SCVNG!B89+[15]Florence!B89+'[15]MG&amp;E'!B89</f>
        <v>0</v>
      </c>
      <c r="C89" s="4">
        <f>'[15]WI Gas'!C89+[15]WEPCO!C89+[15]WPSC!C89+[15]Alliant!C89+[15]NSP!C89+[15]MWNG!C89+'[15]SWL&amp;P'!C89+'[15]City Gas'!C89+[15]SCVNG!C89+[15]Florence!C89+'[15]MG&amp;E'!C89</f>
        <v>0</v>
      </c>
      <c r="D89" s="107">
        <f>'[15]WI Gas'!D89:E89+[15]WEPCO!D89+[15]WPSC!D89+[15]Alliant!D89+[15]NSP!D89+[15]MWNG!D89+'[15]SWL&amp;P'!D89:E89+'[15]City Gas'!D89:E89+[15]SCVNG!D89+[15]Florence!D89+'[15]MG&amp;E'!D89:E89</f>
        <v>0</v>
      </c>
      <c r="E89" s="108"/>
      <c r="F89" s="107">
        <f>'[15]WI Gas'!F89:G89+[15]WEPCO!F89+[15]WPSC!F89+[15]Alliant!F89+[15]NSP!F89+[15]MWNG!F89+'[15]SWL&amp;P'!F89:G89+'[15]City Gas'!F89:G89+[15]SCVNG!F89+[15]Florence!F89+'[15]MG&amp;E'!F89:G89</f>
        <v>0</v>
      </c>
      <c r="G89" s="108"/>
      <c r="H89" s="107">
        <f>'[15]WI Gas'!H89:I89+[15]WEPCO!H89+[15]WPSC!H89+[15]Alliant!H89+[15]NSP!H89+[15]MWNG!H89+'[15]SWL&amp;P'!H89:I89+'[15]City Gas'!H89:I89+[15]SCVNG!H89+[15]Florence!H89+'[15]MG&amp;E'!H89:I89</f>
        <v>0</v>
      </c>
      <c r="I89" s="108"/>
      <c r="J89" s="107">
        <f>'[15]WI Gas'!J89:K89+[15]WEPCO!J89+[15]WPSC!J89+[15]Alliant!J89+[15]NSP!J89+[15]MWNG!J89+'[15]SWL&amp;P'!J89:K89+'[15]City Gas'!J89:K89+[15]SCVNG!J89+[15]Florence!J89+'[15]MG&amp;E'!J89:K89</f>
        <v>0</v>
      </c>
      <c r="K89" s="108"/>
      <c r="L89" s="6">
        <f t="shared" si="4"/>
        <v>0</v>
      </c>
    </row>
    <row r="90" spans="1:12" x14ac:dyDescent="0.25">
      <c r="A90" s="5" t="s">
        <v>10</v>
      </c>
      <c r="B90" s="4">
        <f>'[15]WI Gas'!B90+[15]WEPCO!B90+[15]WPSC!B90+[15]Alliant!B90+[15]NSP!B90+[15]MWNG!B90+'[15]SWL&amp;P'!B90+'[15]City Gas'!B90+[15]SCVNG!B90+[15]Florence!B90+'[15]MG&amp;E'!B90</f>
        <v>0</v>
      </c>
      <c r="C90" s="4">
        <f>'[15]WI Gas'!C90+[15]WEPCO!C90+[15]WPSC!C90+[15]Alliant!C90+[15]NSP!C90+[15]MWNG!C90+'[15]SWL&amp;P'!C90+'[15]City Gas'!C90+[15]SCVNG!C90+[15]Florence!C90+'[15]MG&amp;E'!C90</f>
        <v>0</v>
      </c>
      <c r="D90" s="107">
        <f>'[15]WI Gas'!D90:E90+[15]WEPCO!D90+[15]WPSC!D90+[15]Alliant!D90+[15]NSP!D90+[15]MWNG!D90+'[15]SWL&amp;P'!D90:E90+'[15]City Gas'!D90:E90+[15]SCVNG!D90+[15]Florence!D90+'[15]MG&amp;E'!D90:E90</f>
        <v>3.2575757575757577E-2</v>
      </c>
      <c r="E90" s="108"/>
      <c r="F90" s="107">
        <f>'[15]WI Gas'!F90:G90+[15]WEPCO!F90+[15]WPSC!F90+[15]Alliant!F90+[15]NSP!F90+[15]MWNG!F90+'[15]SWL&amp;P'!F90:G90+'[15]City Gas'!F90:G90+[15]SCVNG!F90+[15]Florence!F90+'[15]MG&amp;E'!F90:G90</f>
        <v>0</v>
      </c>
      <c r="G90" s="108"/>
      <c r="H90" s="107">
        <f>'[15]WI Gas'!H90:I90+[15]WEPCO!H90+[15]WPSC!H90+[15]Alliant!H90+[15]NSP!H90+[15]MWNG!H90+'[15]SWL&amp;P'!H90:I90+'[15]City Gas'!H90:I90+[15]SCVNG!H90+[15]Florence!H90+'[15]MG&amp;E'!H90:I90</f>
        <v>0</v>
      </c>
      <c r="I90" s="108"/>
      <c r="J90" s="107">
        <f>'[15]WI Gas'!J90:K90+[15]WEPCO!J90+[15]WPSC!J90+[15]Alliant!J90+[15]NSP!J90+[15]MWNG!J90+'[15]SWL&amp;P'!J90:K90+'[15]City Gas'!J90:K90+[15]SCVNG!J90+[15]Florence!J90+'[15]MG&amp;E'!J90:K90</f>
        <v>0</v>
      </c>
      <c r="K90" s="108"/>
      <c r="L90" s="6">
        <f t="shared" si="4"/>
        <v>3.2575757575757577E-2</v>
      </c>
    </row>
    <row r="91" spans="1:12" x14ac:dyDescent="0.25">
      <c r="A91" s="11" t="s">
        <v>11</v>
      </c>
      <c r="B91" s="6">
        <f>SUM(B82:B90)</f>
        <v>0</v>
      </c>
      <c r="C91" s="6">
        <f t="shared" ref="C91:J91" si="5">SUM(C82:C90)</f>
        <v>26124.418371212119</v>
      </c>
      <c r="D91" s="109">
        <f t="shared" si="5"/>
        <v>1538.9681818181818</v>
      </c>
      <c r="E91" s="109">
        <f t="shared" si="5"/>
        <v>0</v>
      </c>
      <c r="F91" s="109">
        <f t="shared" si="5"/>
        <v>44.473863636363632</v>
      </c>
      <c r="G91" s="109">
        <f t="shared" si="5"/>
        <v>0</v>
      </c>
      <c r="H91" s="109">
        <f t="shared" si="5"/>
        <v>4.3223484848484839</v>
      </c>
      <c r="I91" s="109">
        <f t="shared" si="5"/>
        <v>0</v>
      </c>
      <c r="J91" s="110">
        <f t="shared" si="5"/>
        <v>0.17500000000000002</v>
      </c>
      <c r="K91" s="111"/>
      <c r="L91" s="6">
        <f t="shared" ref="L91" si="6">SUM(L82:L90)</f>
        <v>27712.357765151515</v>
      </c>
    </row>
    <row r="93" spans="1:12" x14ac:dyDescent="0.25">
      <c r="A93" s="84" t="s">
        <v>79</v>
      </c>
      <c r="B93" s="85"/>
      <c r="C93" s="85"/>
      <c r="D93" s="85"/>
      <c r="E93" s="85"/>
      <c r="F93" s="85"/>
      <c r="G93" s="85"/>
      <c r="H93" s="85"/>
      <c r="I93" s="85"/>
      <c r="J93" s="85"/>
      <c r="K93" s="85"/>
      <c r="L93" s="86"/>
    </row>
    <row r="94" spans="1:12" x14ac:dyDescent="0.25">
      <c r="A94" s="3"/>
      <c r="B94" s="15" t="s">
        <v>22</v>
      </c>
      <c r="C94" s="15" t="s">
        <v>39</v>
      </c>
      <c r="D94" s="15" t="s">
        <v>40</v>
      </c>
      <c r="E94" s="15" t="s">
        <v>41</v>
      </c>
      <c r="F94" s="15" t="s">
        <v>42</v>
      </c>
      <c r="G94" s="15" t="s">
        <v>43</v>
      </c>
      <c r="H94" s="15" t="s">
        <v>44</v>
      </c>
      <c r="I94" s="15" t="s">
        <v>45</v>
      </c>
      <c r="J94" s="15" t="s">
        <v>46</v>
      </c>
      <c r="K94" s="15" t="s">
        <v>47</v>
      </c>
      <c r="L94" s="16" t="s">
        <v>11</v>
      </c>
    </row>
    <row r="95" spans="1:12" x14ac:dyDescent="0.25">
      <c r="A95" s="5" t="s">
        <v>74</v>
      </c>
      <c r="B95" s="4">
        <f>'[15]WI Gas'!B95+[15]WEPCO!B95+[15]WPSC!B95+[15]Alliant!B95+[15]NSP!B95+[15]MWNG!B95+'[15]SWL&amp;P'!B95+'[15]City Gas'!B95+[15]SCVNG!B95+[15]Florence!B95+'[15]MG&amp;E'!B95</f>
        <v>47.03844696969697</v>
      </c>
      <c r="C95" s="4">
        <f>'[15]WI Gas'!C95+[15]WEPCO!C95+[15]WPSC!C95+[15]Alliant!C95+[15]NSP!C95+[15]MWNG!C95+'[15]SWL&amp;P'!C95+'[15]City Gas'!C95+[15]SCVNG!C95+[15]Florence!C95+'[15]MG&amp;E'!C95</f>
        <v>50.814962121212133</v>
      </c>
      <c r="D95" s="4">
        <f>'[15]WI Gas'!D95+[15]WEPCO!D95+[15]WPSC!D95+[15]Alliant!D95+[15]NSP!D95+[15]MWNG!D95+'[15]SWL&amp;P'!D95+'[15]City Gas'!D95+[15]SCVNG!D95+[15]Florence!D95+'[15]MG&amp;E'!D95</f>
        <v>41.699431818181822</v>
      </c>
      <c r="E95" s="4">
        <f>'[15]WI Gas'!E95+[15]WEPCO!E95+[15]WPSC!E95+[15]Alliant!E95+[15]NSP!E95+[15]MWNG!E95+'[15]SWL&amp;P'!E95+'[15]City Gas'!E95+[15]SCVNG!E95+[15]Florence!E95+'[15]MG&amp;E'!E95</f>
        <v>1065.2840909090908</v>
      </c>
      <c r="F95" s="4">
        <f>'[15]WI Gas'!F95+[15]WEPCO!F95+[15]WPSC!F95+[15]Alliant!F95+[15]NSP!F95+[15]MWNG!F95+'[15]SWL&amp;P'!F95+'[15]City Gas'!F95+[15]SCVNG!F95+[15]Florence!F95+'[15]MG&amp;E'!F95</f>
        <v>4084.0253787878783</v>
      </c>
      <c r="G95" s="4">
        <f>'[15]WI Gas'!G95+[15]WEPCO!G95+[15]WPSC!G95+[15]Alliant!G95+[15]NSP!G95+[15]MWNG!G95+'[15]SWL&amp;P'!G95+'[15]City Gas'!G95+[15]SCVNG!G95+[15]Florence!G95+'[15]MG&amp;E'!G95</f>
        <v>5484.7418560606047</v>
      </c>
      <c r="H95" s="4">
        <f>'[15]WI Gas'!H95+[15]WEPCO!H95+[15]WPSC!H95+[15]Alliant!H95+[15]NSP!H95+[15]MWNG!H95+'[15]SWL&amp;P'!H95+'[15]City Gas'!H95+[15]SCVNG!H95+[15]Florence!H95+'[15]MG&amp;E'!H95</f>
        <v>4717.1068181818173</v>
      </c>
      <c r="I95" s="4">
        <f>'[15]WI Gas'!I95+[15]WEPCO!I95+[15]WPSC!I95+[15]Alliant!I95+[15]NSP!I95+[15]MWNG!I95+'[15]SWL&amp;P'!I95+'[15]City Gas'!I95+[15]SCVNG!I95+[15]Florence!I95+'[15]MG&amp;E'!I95</f>
        <v>6448.8632575757583</v>
      </c>
      <c r="J95" s="4">
        <f>'[15]WI Gas'!J95+[15]WEPCO!J95+[15]WPSC!J95+[15]Alliant!J95+[15]NSP!J95+[15]MWNG!J95+'[15]SWL&amp;P'!J95+'[15]City Gas'!J95+[15]SCVNG!J95+[15]Florence!J95+'[15]MG&amp;E'!J95</f>
        <v>4941.1013257575751</v>
      </c>
      <c r="K95" s="4">
        <f>'[15]WI Gas'!K95+[15]WEPCO!K95+[15]WPSC!K95+[15]Alliant!K95+[15]NSP!K95+[15]MWNG!K95+'[15]SWL&amp;P'!K95+'[15]City Gas'!K95+[15]SCVNG!K95+[15]Florence!K95+'[15]MG&amp;E'!K95</f>
        <v>831.68219696969686</v>
      </c>
      <c r="L95" s="6">
        <f>SUM(B95:K95)</f>
        <v>27712.357765151515</v>
      </c>
    </row>
    <row r="96" spans="1:12" x14ac:dyDescent="0.25">
      <c r="A96" s="7"/>
      <c r="B96" s="8"/>
      <c r="C96" s="8"/>
      <c r="D96" s="8"/>
      <c r="E96" s="8"/>
      <c r="F96" s="8"/>
      <c r="G96" s="8"/>
      <c r="H96" s="8"/>
      <c r="I96" s="8"/>
      <c r="J96" s="8"/>
      <c r="K96" s="8"/>
      <c r="L96" s="9"/>
    </row>
    <row r="97" spans="1:12" x14ac:dyDescent="0.25">
      <c r="A97" s="79" t="s">
        <v>80</v>
      </c>
      <c r="B97" s="79"/>
      <c r="C97" s="79"/>
      <c r="D97" s="79"/>
      <c r="E97" s="79"/>
      <c r="F97" s="79"/>
      <c r="G97" s="79"/>
      <c r="H97" s="79"/>
      <c r="I97" s="79"/>
      <c r="J97" s="79"/>
      <c r="K97" s="79"/>
      <c r="L97" s="79"/>
    </row>
    <row r="98" spans="1:12" x14ac:dyDescent="0.25">
      <c r="A98" s="84" t="s">
        <v>81</v>
      </c>
      <c r="B98" s="85"/>
      <c r="C98" s="85"/>
      <c r="D98" s="85"/>
      <c r="E98" s="85"/>
      <c r="F98" s="85"/>
      <c r="G98" s="85"/>
      <c r="H98" s="85"/>
      <c r="I98" s="85"/>
      <c r="J98" s="85"/>
      <c r="K98" s="85"/>
      <c r="L98" s="86"/>
    </row>
    <row r="99" spans="1:12" ht="15.6" customHeight="1" x14ac:dyDescent="0.25">
      <c r="A99" s="3"/>
      <c r="B99" s="125" t="s">
        <v>5</v>
      </c>
      <c r="C99" s="125"/>
      <c r="D99" s="125"/>
      <c r="E99" s="125"/>
      <c r="F99" s="125" t="s">
        <v>6</v>
      </c>
      <c r="G99" s="125" t="s">
        <v>7</v>
      </c>
      <c r="H99" s="125" t="s">
        <v>8</v>
      </c>
      <c r="I99" s="126" t="s">
        <v>9</v>
      </c>
      <c r="J99" s="127" t="s">
        <v>10</v>
      </c>
      <c r="K99" s="128"/>
      <c r="L99" s="120" t="s">
        <v>11</v>
      </c>
    </row>
    <row r="100" spans="1:12" ht="15.6" customHeight="1" x14ac:dyDescent="0.25">
      <c r="A100" s="3"/>
      <c r="B100" s="121" t="s">
        <v>12</v>
      </c>
      <c r="C100" s="121"/>
      <c r="D100" s="121" t="s">
        <v>13</v>
      </c>
      <c r="E100" s="121"/>
      <c r="F100" s="121"/>
      <c r="G100" s="121"/>
      <c r="H100" s="121"/>
      <c r="I100" s="106"/>
      <c r="J100" s="127"/>
      <c r="K100" s="128"/>
      <c r="L100" s="109"/>
    </row>
    <row r="101" spans="1:12" x14ac:dyDescent="0.25">
      <c r="A101" s="3"/>
      <c r="B101" s="4" t="s">
        <v>14</v>
      </c>
      <c r="C101" s="4" t="s">
        <v>15</v>
      </c>
      <c r="D101" s="4" t="s">
        <v>16</v>
      </c>
      <c r="E101" s="4" t="s">
        <v>17</v>
      </c>
      <c r="F101" s="121"/>
      <c r="G101" s="121"/>
      <c r="H101" s="121"/>
      <c r="I101" s="106"/>
      <c r="J101" s="129"/>
      <c r="K101" s="130"/>
      <c r="L101" s="109"/>
    </row>
    <row r="102" spans="1:12" x14ac:dyDescent="0.25">
      <c r="A102" s="5" t="s">
        <v>82</v>
      </c>
      <c r="B102" s="4">
        <f>B12+B78</f>
        <v>0</v>
      </c>
      <c r="C102" s="4">
        <f t="shared" ref="C102:I102" si="7">C12+C78</f>
        <v>0</v>
      </c>
      <c r="D102" s="4">
        <f t="shared" si="7"/>
        <v>0</v>
      </c>
      <c r="E102" s="4">
        <f t="shared" si="7"/>
        <v>18092.464969696972</v>
      </c>
      <c r="F102" s="4">
        <f>F12+F78</f>
        <v>0</v>
      </c>
      <c r="G102" s="4">
        <f t="shared" si="7"/>
        <v>335.8376893939394</v>
      </c>
      <c r="H102" s="4">
        <f t="shared" si="7"/>
        <v>0</v>
      </c>
      <c r="I102" s="4">
        <f t="shared" si="7"/>
        <v>46610.012530303022</v>
      </c>
      <c r="J102" s="107">
        <f>J78+J12</f>
        <v>45.032575757575756</v>
      </c>
      <c r="K102" s="108"/>
      <c r="L102" s="6">
        <f>SUM(B102:J102)</f>
        <v>65083.347765151513</v>
      </c>
    </row>
    <row r="103" spans="1:12" x14ac:dyDescent="0.25">
      <c r="A103" s="18"/>
      <c r="B103" s="19"/>
      <c r="C103" s="19"/>
      <c r="D103" s="19"/>
      <c r="E103" s="19"/>
      <c r="F103" s="19"/>
      <c r="G103" s="19"/>
      <c r="H103" s="19"/>
      <c r="I103" s="19"/>
      <c r="J103" s="19"/>
      <c r="K103" s="19"/>
      <c r="L103" s="20"/>
    </row>
    <row r="104" spans="1:12" x14ac:dyDescent="0.25">
      <c r="A104" s="97" t="s">
        <v>83</v>
      </c>
      <c r="B104" s="97"/>
      <c r="C104" s="97"/>
      <c r="D104" s="97"/>
      <c r="E104" s="97"/>
      <c r="F104" s="97"/>
      <c r="G104" s="97"/>
      <c r="H104" s="97"/>
      <c r="I104" s="97"/>
      <c r="J104" s="97"/>
      <c r="K104" s="97"/>
      <c r="L104" s="97"/>
    </row>
    <row r="105" spans="1:12" x14ac:dyDescent="0.25">
      <c r="A105" s="10" t="s">
        <v>21</v>
      </c>
      <c r="B105" s="4" t="s">
        <v>22</v>
      </c>
      <c r="C105" s="4" t="s">
        <v>23</v>
      </c>
      <c r="D105" s="106" t="s">
        <v>24</v>
      </c>
      <c r="E105" s="106"/>
      <c r="F105" s="106" t="s">
        <v>25</v>
      </c>
      <c r="G105" s="106"/>
      <c r="H105" s="106" t="s">
        <v>26</v>
      </c>
      <c r="I105" s="106"/>
      <c r="J105" s="107" t="s">
        <v>27</v>
      </c>
      <c r="K105" s="108"/>
      <c r="L105" s="6" t="s">
        <v>11</v>
      </c>
    </row>
    <row r="106" spans="1:12" x14ac:dyDescent="0.25">
      <c r="A106" s="5" t="s">
        <v>5</v>
      </c>
      <c r="B106" s="4">
        <f t="shared" ref="B106:B114" si="8">B17+B82</f>
        <v>0</v>
      </c>
      <c r="C106" s="4">
        <f t="shared" ref="C106:C114" si="9">C17+D82+C82</f>
        <v>10670.47337121212</v>
      </c>
      <c r="D106" s="107">
        <f t="shared" ref="D106:D114" si="10">D17+F82</f>
        <v>4071.1290984848479</v>
      </c>
      <c r="E106" s="356"/>
      <c r="F106" s="107">
        <f t="shared" ref="F106:F114" si="11">F17+H82</f>
        <v>2719.0653030303029</v>
      </c>
      <c r="G106" s="356"/>
      <c r="H106" s="107">
        <f t="shared" ref="H106:H114" si="12">H17+J82</f>
        <v>474.14719696969701</v>
      </c>
      <c r="I106" s="356"/>
      <c r="J106" s="107">
        <f>J17</f>
        <v>157.65</v>
      </c>
      <c r="K106" s="356"/>
      <c r="L106" s="6">
        <f>SUM(B106:K106)</f>
        <v>18092.464969696968</v>
      </c>
    </row>
    <row r="107" spans="1:12" x14ac:dyDescent="0.25">
      <c r="A107" s="5" t="s">
        <v>28</v>
      </c>
      <c r="B107" s="4">
        <f t="shared" si="8"/>
        <v>0</v>
      </c>
      <c r="C107" s="4">
        <f t="shared" si="9"/>
        <v>0</v>
      </c>
      <c r="D107" s="107">
        <f t="shared" si="10"/>
        <v>0</v>
      </c>
      <c r="E107" s="356"/>
      <c r="F107" s="107">
        <f t="shared" si="11"/>
        <v>0</v>
      </c>
      <c r="G107" s="356"/>
      <c r="H107" s="107">
        <f t="shared" si="12"/>
        <v>0</v>
      </c>
      <c r="I107" s="356"/>
      <c r="J107" s="107">
        <f t="shared" ref="J107:J114" si="13">J18</f>
        <v>0</v>
      </c>
      <c r="K107" s="356"/>
      <c r="L107" s="6">
        <f t="shared" ref="L107:L114" si="14">SUM(B107:K107)</f>
        <v>0</v>
      </c>
    </row>
    <row r="108" spans="1:12" x14ac:dyDescent="0.25">
      <c r="A108" s="5" t="s">
        <v>7</v>
      </c>
      <c r="B108" s="4">
        <f t="shared" si="8"/>
        <v>0</v>
      </c>
      <c r="C108" s="4">
        <f t="shared" si="9"/>
        <v>335.8376893939394</v>
      </c>
      <c r="D108" s="107">
        <f t="shared" si="10"/>
        <v>0</v>
      </c>
      <c r="E108" s="356"/>
      <c r="F108" s="107">
        <f t="shared" si="11"/>
        <v>0</v>
      </c>
      <c r="G108" s="356"/>
      <c r="H108" s="107">
        <f t="shared" si="12"/>
        <v>0</v>
      </c>
      <c r="I108" s="356"/>
      <c r="J108" s="107">
        <f t="shared" si="13"/>
        <v>0</v>
      </c>
      <c r="K108" s="356"/>
      <c r="L108" s="6">
        <f t="shared" si="14"/>
        <v>335.8376893939394</v>
      </c>
    </row>
    <row r="109" spans="1:12" x14ac:dyDescent="0.25">
      <c r="A109" s="5" t="s">
        <v>29</v>
      </c>
      <c r="B109" s="4">
        <f t="shared" si="8"/>
        <v>0</v>
      </c>
      <c r="C109" s="4">
        <f t="shared" si="9"/>
        <v>0</v>
      </c>
      <c r="D109" s="107">
        <f t="shared" si="10"/>
        <v>0</v>
      </c>
      <c r="E109" s="356"/>
      <c r="F109" s="107">
        <f t="shared" si="11"/>
        <v>0</v>
      </c>
      <c r="G109" s="356"/>
      <c r="H109" s="107">
        <f t="shared" si="12"/>
        <v>0</v>
      </c>
      <c r="I109" s="356"/>
      <c r="J109" s="107">
        <f t="shared" si="13"/>
        <v>0</v>
      </c>
      <c r="K109" s="356"/>
      <c r="L109" s="6">
        <f t="shared" si="14"/>
        <v>0</v>
      </c>
    </row>
    <row r="110" spans="1:12" x14ac:dyDescent="0.25">
      <c r="A110" s="5" t="s">
        <v>30</v>
      </c>
      <c r="B110" s="4">
        <f t="shared" si="8"/>
        <v>0</v>
      </c>
      <c r="C110" s="4">
        <f t="shared" si="9"/>
        <v>648.44583333333333</v>
      </c>
      <c r="D110" s="107">
        <f t="shared" si="10"/>
        <v>8.1439393939393936E-2</v>
      </c>
      <c r="E110" s="356"/>
      <c r="F110" s="107">
        <f t="shared" si="11"/>
        <v>0</v>
      </c>
      <c r="G110" s="356"/>
      <c r="H110" s="107">
        <f t="shared" si="12"/>
        <v>0</v>
      </c>
      <c r="I110" s="356"/>
      <c r="J110" s="107">
        <f t="shared" si="13"/>
        <v>0</v>
      </c>
      <c r="K110" s="356"/>
      <c r="L110" s="6">
        <f t="shared" si="14"/>
        <v>648.5272727272727</v>
      </c>
    </row>
    <row r="111" spans="1:12" x14ac:dyDescent="0.25">
      <c r="A111" s="5" t="s">
        <v>31</v>
      </c>
      <c r="B111" s="4">
        <f t="shared" si="8"/>
        <v>0</v>
      </c>
      <c r="C111" s="4">
        <f t="shared" si="9"/>
        <v>39051.415083333333</v>
      </c>
      <c r="D111" s="107">
        <f t="shared" si="10"/>
        <v>5948.8353257575754</v>
      </c>
      <c r="E111" s="356"/>
      <c r="F111" s="107">
        <f t="shared" si="11"/>
        <v>953.21704545454543</v>
      </c>
      <c r="G111" s="356"/>
      <c r="H111" s="107">
        <f t="shared" si="12"/>
        <v>8.0178030303030301</v>
      </c>
      <c r="I111" s="356"/>
      <c r="J111" s="107">
        <f t="shared" si="13"/>
        <v>0</v>
      </c>
      <c r="K111" s="356"/>
      <c r="L111" s="6">
        <f t="shared" si="14"/>
        <v>45961.485257575754</v>
      </c>
    </row>
    <row r="112" spans="1:12" x14ac:dyDescent="0.25">
      <c r="A112" s="5" t="s">
        <v>32</v>
      </c>
      <c r="B112" s="4">
        <f t="shared" si="8"/>
        <v>0</v>
      </c>
      <c r="C112" s="4">
        <f t="shared" si="9"/>
        <v>0</v>
      </c>
      <c r="D112" s="107">
        <f t="shared" si="10"/>
        <v>0</v>
      </c>
      <c r="E112" s="356"/>
      <c r="F112" s="107">
        <f t="shared" si="11"/>
        <v>0</v>
      </c>
      <c r="G112" s="356"/>
      <c r="H112" s="107">
        <f t="shared" si="12"/>
        <v>0</v>
      </c>
      <c r="I112" s="356"/>
      <c r="J112" s="107">
        <f t="shared" si="13"/>
        <v>0</v>
      </c>
      <c r="K112" s="356"/>
      <c r="L112" s="6">
        <f t="shared" si="14"/>
        <v>0</v>
      </c>
    </row>
    <row r="113" spans="1:12" x14ac:dyDescent="0.25">
      <c r="A113" s="5" t="s">
        <v>10</v>
      </c>
      <c r="B113" s="4">
        <f t="shared" si="8"/>
        <v>0</v>
      </c>
      <c r="C113" s="4">
        <f t="shared" si="9"/>
        <v>0</v>
      </c>
      <c r="D113" s="107">
        <f t="shared" si="10"/>
        <v>0</v>
      </c>
      <c r="E113" s="356"/>
      <c r="F113" s="107">
        <f t="shared" si="11"/>
        <v>0</v>
      </c>
      <c r="G113" s="356"/>
      <c r="H113" s="107">
        <f t="shared" si="12"/>
        <v>0</v>
      </c>
      <c r="I113" s="356"/>
      <c r="J113" s="107">
        <f t="shared" si="13"/>
        <v>0</v>
      </c>
      <c r="K113" s="356"/>
      <c r="L113" s="6">
        <f t="shared" si="14"/>
        <v>0</v>
      </c>
    </row>
    <row r="114" spans="1:12" x14ac:dyDescent="0.25">
      <c r="A114" s="5" t="s">
        <v>10</v>
      </c>
      <c r="B114" s="4">
        <f t="shared" si="8"/>
        <v>0</v>
      </c>
      <c r="C114" s="4">
        <f t="shared" si="9"/>
        <v>37.032575757575756</v>
      </c>
      <c r="D114" s="107">
        <f t="shared" si="10"/>
        <v>8</v>
      </c>
      <c r="E114" s="356"/>
      <c r="F114" s="107">
        <f t="shared" si="11"/>
        <v>0</v>
      </c>
      <c r="G114" s="356"/>
      <c r="H114" s="107">
        <f t="shared" si="12"/>
        <v>0</v>
      </c>
      <c r="I114" s="356"/>
      <c r="J114" s="107">
        <f t="shared" si="13"/>
        <v>0</v>
      </c>
      <c r="K114" s="356"/>
      <c r="L114" s="6">
        <f t="shared" si="14"/>
        <v>45.032575757575756</v>
      </c>
    </row>
    <row r="115" spans="1:12" x14ac:dyDescent="0.25">
      <c r="A115" s="11" t="s">
        <v>11</v>
      </c>
      <c r="B115" s="6">
        <f>SUM(B106:B114)</f>
        <v>0</v>
      </c>
      <c r="C115" s="6">
        <f t="shared" ref="C115:J115" si="15">SUM(C106:C114)</f>
        <v>50743.2045530303</v>
      </c>
      <c r="D115" s="109">
        <f>SUM(D106:D114)</f>
        <v>10028.045863636362</v>
      </c>
      <c r="E115" s="109">
        <f t="shared" si="15"/>
        <v>0</v>
      </c>
      <c r="F115" s="109">
        <f t="shared" si="15"/>
        <v>3672.2823484848482</v>
      </c>
      <c r="G115" s="109">
        <f t="shared" si="15"/>
        <v>0</v>
      </c>
      <c r="H115" s="109">
        <f t="shared" si="15"/>
        <v>482.16500000000002</v>
      </c>
      <c r="I115" s="109">
        <f t="shared" si="15"/>
        <v>0</v>
      </c>
      <c r="J115" s="110">
        <f t="shared" si="15"/>
        <v>157.65</v>
      </c>
      <c r="K115" s="111"/>
      <c r="L115" s="6">
        <f t="shared" ref="L115" si="16">SUM(L106:L114)</f>
        <v>65083.347765151513</v>
      </c>
    </row>
    <row r="117" spans="1:12" x14ac:dyDescent="0.25">
      <c r="A117" s="84" t="s">
        <v>84</v>
      </c>
      <c r="B117" s="85"/>
      <c r="C117" s="85"/>
      <c r="D117" s="85"/>
      <c r="E117" s="85"/>
      <c r="F117" s="85"/>
      <c r="G117" s="85"/>
      <c r="H117" s="85"/>
      <c r="I117" s="85"/>
      <c r="J117" s="85"/>
      <c r="K117" s="85"/>
      <c r="L117" s="86"/>
    </row>
    <row r="118" spans="1:12" x14ac:dyDescent="0.25">
      <c r="A118" s="3"/>
      <c r="B118" s="15" t="s">
        <v>22</v>
      </c>
      <c r="C118" s="15" t="s">
        <v>39</v>
      </c>
      <c r="D118" s="15" t="s">
        <v>40</v>
      </c>
      <c r="E118" s="15" t="s">
        <v>41</v>
      </c>
      <c r="F118" s="15" t="s">
        <v>42</v>
      </c>
      <c r="G118" s="15" t="s">
        <v>43</v>
      </c>
      <c r="H118" s="15" t="s">
        <v>44</v>
      </c>
      <c r="I118" s="15" t="s">
        <v>45</v>
      </c>
      <c r="J118" s="15" t="s">
        <v>46</v>
      </c>
      <c r="K118" s="15" t="s">
        <v>47</v>
      </c>
      <c r="L118" s="16" t="s">
        <v>11</v>
      </c>
    </row>
    <row r="119" spans="1:12" x14ac:dyDescent="0.25">
      <c r="A119" s="5" t="s">
        <v>74</v>
      </c>
      <c r="B119" s="4">
        <f t="shared" ref="B119:K119" si="17">B43+B95</f>
        <v>65.078446969696969</v>
      </c>
      <c r="C119" s="4">
        <f t="shared" si="17"/>
        <v>55.384962121212133</v>
      </c>
      <c r="D119" s="4">
        <f t="shared" si="17"/>
        <v>72.409431818181815</v>
      </c>
      <c r="E119" s="4">
        <f t="shared" si="17"/>
        <v>2609.3940909090907</v>
      </c>
      <c r="F119" s="4">
        <f t="shared" si="17"/>
        <v>11877.264378787877</v>
      </c>
      <c r="G119" s="4">
        <f t="shared" si="17"/>
        <v>10669.514856060603</v>
      </c>
      <c r="H119" s="4">
        <f t="shared" si="17"/>
        <v>8822.4788181818167</v>
      </c>
      <c r="I119" s="4">
        <f t="shared" si="17"/>
        <v>17842.89025757576</v>
      </c>
      <c r="J119" s="4">
        <f t="shared" si="17"/>
        <v>11533.289325757574</v>
      </c>
      <c r="K119" s="4">
        <f t="shared" si="17"/>
        <v>1535.6431969696969</v>
      </c>
      <c r="L119" s="6">
        <f>SUM(B119:K119)</f>
        <v>65083.347765151513</v>
      </c>
    </row>
    <row r="120" spans="1:12" x14ac:dyDescent="0.25">
      <c r="A120" s="7"/>
      <c r="B120" s="8"/>
      <c r="C120" s="8"/>
      <c r="D120" s="8"/>
      <c r="E120" s="8"/>
      <c r="F120" s="8"/>
      <c r="G120" s="8"/>
      <c r="H120" s="8"/>
      <c r="I120" s="8"/>
      <c r="J120" s="8"/>
      <c r="K120" s="8"/>
      <c r="L120" s="9"/>
    </row>
    <row r="121" spans="1:12" x14ac:dyDescent="0.25">
      <c r="A121" s="79" t="s">
        <v>85</v>
      </c>
      <c r="B121" s="79"/>
      <c r="C121" s="79"/>
      <c r="D121" s="79"/>
      <c r="E121" s="79"/>
      <c r="F121" s="79"/>
      <c r="G121" s="79"/>
      <c r="H121" s="79"/>
      <c r="I121" s="79"/>
      <c r="J121" s="79"/>
      <c r="K121" s="79"/>
      <c r="L121" s="79"/>
    </row>
    <row r="122" spans="1:12" x14ac:dyDescent="0.25">
      <c r="A122" s="84" t="s">
        <v>86</v>
      </c>
      <c r="B122" s="85"/>
      <c r="C122" s="85"/>
      <c r="D122" s="85"/>
      <c r="E122" s="85"/>
      <c r="F122" s="85"/>
      <c r="G122" s="85"/>
      <c r="H122" s="85"/>
      <c r="I122" s="85"/>
      <c r="J122" s="85"/>
      <c r="K122" s="85"/>
      <c r="L122" s="86"/>
    </row>
    <row r="123" spans="1:12" x14ac:dyDescent="0.25">
      <c r="A123" s="23" t="s">
        <v>87</v>
      </c>
      <c r="B123" s="23"/>
    </row>
    <row r="124" spans="1:12" x14ac:dyDescent="0.25">
      <c r="A124" s="23" t="s">
        <v>88</v>
      </c>
      <c r="B124" s="25"/>
    </row>
    <row r="125" spans="1:12" x14ac:dyDescent="0.25">
      <c r="A125" s="23" t="s">
        <v>89</v>
      </c>
      <c r="B125" s="25"/>
    </row>
  </sheetData>
  <mergeCells count="297">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9:D59"/>
    <mergeCell ref="E59:L59"/>
    <mergeCell ref="A60:C60"/>
    <mergeCell ref="E60:K60"/>
    <mergeCell ref="A55:D55"/>
    <mergeCell ref="E55:F55"/>
    <mergeCell ref="G55:H55"/>
    <mergeCell ref="I55:J55"/>
    <mergeCell ref="K55:L55"/>
    <mergeCell ref="A56:D56"/>
    <mergeCell ref="E56:F56"/>
    <mergeCell ref="G56:H56"/>
    <mergeCell ref="I56:J56"/>
    <mergeCell ref="K56:L56"/>
    <mergeCell ref="A67:L67"/>
    <mergeCell ref="A68:L68"/>
    <mergeCell ref="B69:C69"/>
    <mergeCell ref="B70:C70"/>
    <mergeCell ref="B71:C71"/>
    <mergeCell ref="A73:L73"/>
    <mergeCell ref="A61:C61"/>
    <mergeCell ref="E61:K61"/>
    <mergeCell ref="A63:D63"/>
    <mergeCell ref="E63:L63"/>
    <mergeCell ref="A64:C65"/>
    <mergeCell ref="D64:D65"/>
    <mergeCell ref="E64:K65"/>
    <mergeCell ref="L64:L65"/>
    <mergeCell ref="A74:L74"/>
    <mergeCell ref="B75:E75"/>
    <mergeCell ref="F75:F77"/>
    <mergeCell ref="G75:G77"/>
    <mergeCell ref="H75:H77"/>
    <mergeCell ref="I75:I77"/>
    <mergeCell ref="J75:K77"/>
    <mergeCell ref="L75:L77"/>
    <mergeCell ref="B76:C76"/>
    <mergeCell ref="D76:E76"/>
    <mergeCell ref="D82:E82"/>
    <mergeCell ref="F82:G82"/>
    <mergeCell ref="H82:I82"/>
    <mergeCell ref="J82:K82"/>
    <mergeCell ref="D83:E83"/>
    <mergeCell ref="F83:G83"/>
    <mergeCell ref="H83:I83"/>
    <mergeCell ref="J83:K83"/>
    <mergeCell ref="J78:K78"/>
    <mergeCell ref="A80:L80"/>
    <mergeCell ref="D81:E81"/>
    <mergeCell ref="F81:G81"/>
    <mergeCell ref="H81:I81"/>
    <mergeCell ref="J81:K81"/>
    <mergeCell ref="D86:E86"/>
    <mergeCell ref="F86:G86"/>
    <mergeCell ref="H86:I86"/>
    <mergeCell ref="J86:K86"/>
    <mergeCell ref="D87:E87"/>
    <mergeCell ref="F87:G87"/>
    <mergeCell ref="H87:I87"/>
    <mergeCell ref="J87:K87"/>
    <mergeCell ref="D84:E84"/>
    <mergeCell ref="F84:G84"/>
    <mergeCell ref="H84:I84"/>
    <mergeCell ref="J84:K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B100:C100"/>
    <mergeCell ref="D100:E100"/>
    <mergeCell ref="J102:K102"/>
    <mergeCell ref="A104:L104"/>
    <mergeCell ref="D105:E105"/>
    <mergeCell ref="F105:G105"/>
    <mergeCell ref="H105:I105"/>
    <mergeCell ref="J105:K105"/>
    <mergeCell ref="A93:L93"/>
    <mergeCell ref="A97:L97"/>
    <mergeCell ref="A98:L98"/>
    <mergeCell ref="B99:E99"/>
    <mergeCell ref="F99:F101"/>
    <mergeCell ref="G99:G101"/>
    <mergeCell ref="H99:H101"/>
    <mergeCell ref="I99:I101"/>
    <mergeCell ref="J99:K101"/>
    <mergeCell ref="L99:L101"/>
    <mergeCell ref="D108:E108"/>
    <mergeCell ref="F108:G108"/>
    <mergeCell ref="H108:I108"/>
    <mergeCell ref="J108:K108"/>
    <mergeCell ref="D109:E109"/>
    <mergeCell ref="F109:G109"/>
    <mergeCell ref="H109:I109"/>
    <mergeCell ref="J109:K109"/>
    <mergeCell ref="D106:E106"/>
    <mergeCell ref="F106:G106"/>
    <mergeCell ref="H106:I106"/>
    <mergeCell ref="J106:K106"/>
    <mergeCell ref="D107:E107"/>
    <mergeCell ref="F107:G107"/>
    <mergeCell ref="H107:I107"/>
    <mergeCell ref="J107:K107"/>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A117:L117"/>
    <mergeCell ref="A121:L121"/>
    <mergeCell ref="A122:L122"/>
    <mergeCell ref="D114:E114"/>
    <mergeCell ref="F114:G114"/>
    <mergeCell ref="H114:I114"/>
    <mergeCell ref="J114:K114"/>
    <mergeCell ref="D115:E115"/>
    <mergeCell ref="F115:G115"/>
    <mergeCell ref="H115:I115"/>
    <mergeCell ref="J115:K115"/>
  </mergeCells>
  <pageMargins left="0.25" right="0.25" top="0.75" bottom="0.75" header="0.3" footer="0.3"/>
  <pageSetup scale="76"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12CB5-6DCF-4F3A-B020-5430D4A1E11B}">
  <sheetPr>
    <pageSetUpPr fitToPage="1"/>
  </sheetPr>
  <dimension ref="A1:L125"/>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92</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14</v>
      </c>
      <c r="C11" s="4" t="s">
        <v>15</v>
      </c>
      <c r="D11" s="4" t="s">
        <v>16</v>
      </c>
      <c r="E11" s="4" t="s">
        <v>17</v>
      </c>
      <c r="F11" s="121"/>
      <c r="G11" s="121"/>
      <c r="H11" s="121"/>
      <c r="I11" s="106"/>
      <c r="J11" s="129"/>
      <c r="K11" s="130"/>
      <c r="L11" s="109"/>
    </row>
    <row r="12" spans="1:12" s="2" customFormat="1" x14ac:dyDescent="0.25">
      <c r="A12" s="5" t="s">
        <v>18</v>
      </c>
      <c r="B12" s="4">
        <f>'[16]WI Gas'!B12+[16]WEPCO!B12+[16]WPSC!B12+[16]Alliant!B12+[16]NSP!B12+[16]MWNG!B12+'[16]SWL&amp;P'!B12+'[16]City Gas'!B12+[16]SCVNG!B12+[16]Florence!B12+'[16]MG&amp;E'!B12</f>
        <v>0</v>
      </c>
      <c r="C12" s="4">
        <f>'[16]WI Gas'!C12+[16]WEPCO!C12+[16]WPSC!C12+[16]Alliant!C12+[16]NSP!C12+[16]MWNG!C12+'[16]SWL&amp;P'!C12+'[16]City Gas'!C12+[16]SCVNG!C12+[16]Florence!C12+'[16]MG&amp;E'!C12</f>
        <v>0</v>
      </c>
      <c r="D12" s="4">
        <f>'[16]WI Gas'!D12+[16]WEPCO!D12+[16]WPSC!D12+[16]Alliant!D12+[16]NSP!D12+[16]MWNG!D12+'[16]SWL&amp;P'!D12+'[16]City Gas'!D12+[16]SCVNG!D12+[16]Florence!D12+'[16]MG&amp;E'!D12</f>
        <v>0</v>
      </c>
      <c r="E12" s="4">
        <f>'[16]WI Gas'!E12+[16]WEPCO!E12+[16]WPSC!E12+[16]Alliant!E12+[16]NSP!E12+[16]MWNG!E12+'[16]SWL&amp;P'!E12+'[16]City Gas'!E12+[16]SCVNG!E12+[16]Florence!E12+'[16]MG&amp;E'!E12</f>
        <v>12959.19</v>
      </c>
      <c r="F12" s="4">
        <f>'[16]WI Gas'!F12+[16]WEPCO!F12+[16]WPSC!F12+[16]Alliant!F12+[16]NSP!F12+[16]MWNG!F12+'[16]SWL&amp;P'!F12+'[16]City Gas'!F12+[16]SCVNG!F12+[16]Florence!F12+'[16]MG&amp;E'!F12</f>
        <v>0</v>
      </c>
      <c r="G12" s="4">
        <f>'[16]WI Gas'!G12+[16]WEPCO!G12+[16]WPSC!G12+[16]Alliant!G12+[16]NSP!G12+[16]MWNG!G12+'[16]SWL&amp;P'!G12+'[16]City Gas'!G12+[16]SCVNG!G12+[16]Florence!G12+'[16]MG&amp;E'!G12</f>
        <v>3</v>
      </c>
      <c r="H12" s="4">
        <f>'[16]WI Gas'!H12+[16]WEPCO!H12+[16]WPSC!H12+[16]Alliant!H12+[16]NSP!H12+[16]MWNG!H12+'[16]SWL&amp;P'!H12+'[16]City Gas'!H12+[16]SCVNG!H12+[16]Florence!H12+'[16]MG&amp;E'!H12</f>
        <v>0</v>
      </c>
      <c r="I12" s="4">
        <f>'[16]WI Gas'!I12+[16]WEPCO!I12+[16]WPSC!I12+[16]Alliant!I12+[16]NSP!I12+[16]MWNG!I12+'[16]SWL&amp;P'!I12+'[16]City Gas'!I12+[16]SCVNG!I12+[16]Florence!I12+'[16]MG&amp;E'!I12</f>
        <v>24201.05</v>
      </c>
      <c r="J12" s="107">
        <f>'[16]WI Gas'!J12:K12+[16]WEPCO!J12+[16]WPSC!J12+[16]Alliant!J12+[16]NSP!J12+[16]MWNG!J12+'[16]SWL&amp;P'!J12:K12+'[16]City Gas'!J12:K12+[16]SCVNG!J12+[16]Florence!J12+'[16]MG&amp;E'!J12:K12</f>
        <v>54</v>
      </c>
      <c r="K12" s="108"/>
      <c r="L12" s="6">
        <f>SUM(B12:J12)</f>
        <v>37217.24</v>
      </c>
    </row>
    <row r="13" spans="1:12" s="2" customFormat="1" x14ac:dyDescent="0.25">
      <c r="A13" s="5" t="s">
        <v>19</v>
      </c>
      <c r="B13" s="4">
        <f>'[16]WI Gas'!B13+[16]WEPCO!B13+[16]WPSC!B13+[16]Alliant!B13+[16]NSP!B13+[16]MWNG!B13+'[16]SWL&amp;P'!B13+'[16]City Gas'!B13+[16]SCVNG!B13+[16]Florence!B13+'[16]MG&amp;E'!B13</f>
        <v>0</v>
      </c>
      <c r="C13" s="4">
        <f>'[16]WI Gas'!C13+[16]WEPCO!C13+[16]WPSC!C13+[16]Alliant!C13+[16]NSP!C13+[16]MWNG!C13+'[16]SWL&amp;P'!C13+'[16]City Gas'!C13+[16]SCVNG!C13+[16]Florence!C13+'[16]MG&amp;E'!C13</f>
        <v>0</v>
      </c>
      <c r="D13" s="4">
        <f>'[16]WI Gas'!D13+[16]WEPCO!D13+[16]WPSC!D13+[16]Alliant!D13+[16]NSP!D13+[16]MWNG!D13+'[16]SWL&amp;P'!D13+'[16]City Gas'!D13+[16]SCVNG!D13+[16]Florence!D13+'[16]MG&amp;E'!D13</f>
        <v>0</v>
      </c>
      <c r="E13" s="4">
        <f>'[16]WI Gas'!E13+[16]WEPCO!E13+[16]WPSC!E13+[16]Alliant!E13+[16]NSP!E13+[16]MWNG!E13+'[16]SWL&amp;P'!E13+'[16]City Gas'!E13+[16]SCVNG!E13+[16]Florence!E13+'[16]MG&amp;E'!E13</f>
        <v>307118</v>
      </c>
      <c r="F13" s="4">
        <f>'[16]WI Gas'!F13+[16]WEPCO!F13+[16]WPSC!F13+[16]Alliant!F13+[16]NSP!F13+[16]MWNG!F13+'[16]SWL&amp;P'!F13+'[16]City Gas'!F13+[16]SCVNG!F13+[16]Florence!F13+'[16]MG&amp;E'!F13</f>
        <v>0</v>
      </c>
      <c r="G13" s="4">
        <f>'[16]WI Gas'!G13+[16]WEPCO!G13+[16]WPSC!G13+[16]Alliant!G13+[16]NSP!G13+[16]MWNG!G13+'[16]SWL&amp;P'!G13+'[16]City Gas'!G13+[16]SCVNG!G13+[16]Florence!G13+'[16]MG&amp;E'!G13</f>
        <v>22358</v>
      </c>
      <c r="H13" s="4">
        <f>'[16]WI Gas'!H13+[16]WEPCO!H13+[16]WPSC!H13+[16]Alliant!H13+[16]NSP!H13+[16]MWNG!H13+'[16]SWL&amp;P'!H13+'[16]City Gas'!H13+[16]SCVNG!H13+[16]Florence!H13+'[16]MG&amp;E'!H13</f>
        <v>0</v>
      </c>
      <c r="I13" s="4">
        <f>'[16]WI Gas'!I13+[16]WEPCO!I13+[16]WPSC!I13+[16]Alliant!I13+[16]NSP!I13+[16]MWNG!I13+'[16]SWL&amp;P'!I13+'[16]City Gas'!I13+[16]SCVNG!I13+[16]Florence!I13+'[16]MG&amp;E'!I13</f>
        <v>1272440</v>
      </c>
      <c r="J13" s="107">
        <f>'[16]WI Gas'!J13:K13+[16]WEPCO!J13+[16]WPSC!J13+[16]Alliant!J13+[16]NSP!J13+[16]MWNG!J13+'[16]SWL&amp;P'!J13:K13+'[16]City Gas'!J13:K13+[16]SCVNG!J13+[16]Florence!J13+'[16]MG&amp;E'!J13:K13</f>
        <v>3</v>
      </c>
      <c r="K13" s="108"/>
      <c r="L13" s="6">
        <f>SUM(B13:J13)</f>
        <v>1601919</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'[16]WI Gas'!B17+[16]WEPCO!B17+[16]WPSC!B17+[16]Alliant!B17+[16]NSP!B17+[16]MWNG!B17+'[16]SWL&amp;P'!B17+'[16]City Gas'!B17+[16]SCVNG!B17+[16]Florence!B17+'[16]MG&amp;E'!B17</f>
        <v>0</v>
      </c>
      <c r="C17" s="4">
        <f>'[16]WI Gas'!C17+[16]WEPCO!C17+[16]WPSC!C17+[16]Alliant!C17+[16]NSP!C17+[16]MWNG!C17+'[16]SWL&amp;P'!C17+'[16]City Gas'!C17+[16]SCVNG!C17+[16]Florence!C17+'[16]MG&amp;E'!C17</f>
        <v>5589.2199999999993</v>
      </c>
      <c r="D17" s="107">
        <f>'[16]WI Gas'!D17:E17+[16]WEPCO!D17+[16]WPSC!D17+[16]Alliant!D17+[16]NSP!D17+[16]MWNG!D17+'[16]SWL&amp;P'!D17:E17+'[16]City Gas'!D17:E17+[16]SCVNG!D17+[16]Florence!D17+'[16]MG&amp;E'!D17:E17</f>
        <v>4078.87</v>
      </c>
      <c r="E17" s="108"/>
      <c r="F17" s="107">
        <f>'[16]WI Gas'!F17:G17+[16]WEPCO!F17+[16]WPSC!F17+[16]Alliant!F17+[16]NSP!F17+[16]MWNG!F17+'[16]SWL&amp;P'!F17:G17+'[16]City Gas'!F17:G17+[16]SCVNG!F17+[16]Florence!F17+'[16]MG&amp;E'!F17:G17</f>
        <v>2672.24</v>
      </c>
      <c r="G17" s="108"/>
      <c r="H17" s="107">
        <f>'[16]WI Gas'!H17:I17+[16]WEPCO!H17+[16]WPSC!H17+[16]Alliant!H17+[16]NSP!H17+[16]MWNG!H17+'[16]SWL&amp;P'!H17:I17+'[16]City Gas'!H17:I17+[16]SCVNG!H17+[16]Florence!H17+'[16]MG&amp;E'!H17:I17</f>
        <v>431.31</v>
      </c>
      <c r="I17" s="108"/>
      <c r="J17" s="107">
        <f>'[16]WI Gas'!J17:K17+[16]WEPCO!J17+[16]WPSC!J17+[16]Alliant!J17+[16]NSP!J17+[16]MWNG!J17+'[16]SWL&amp;P'!J17:K17+'[16]City Gas'!J17:K17+[16]SCVNG!J17+[16]Florence!J17+'[16]MG&amp;E'!J17:K17</f>
        <v>187.55</v>
      </c>
      <c r="K17" s="108"/>
      <c r="L17" s="6">
        <f>SUM(B17:J17)</f>
        <v>12959.189999999999</v>
      </c>
    </row>
    <row r="18" spans="1:12" s="2" customFormat="1" x14ac:dyDescent="0.25">
      <c r="A18" s="5" t="s">
        <v>28</v>
      </c>
      <c r="B18" s="4">
        <f>'[16]WI Gas'!B18+[16]WEPCO!B18+[16]WPSC!B18+[16]Alliant!B18+[16]NSP!B18+[16]MWNG!B18+'[16]SWL&amp;P'!B18+'[16]City Gas'!B18+[16]SCVNG!B18+[16]Florence!B18+'[16]MG&amp;E'!B18</f>
        <v>0</v>
      </c>
      <c r="C18" s="4">
        <f>'[16]WI Gas'!C18+[16]WEPCO!C18+[16]WPSC!C18+[16]Alliant!C18+[16]NSP!C18+[16]MWNG!C18+'[16]SWL&amp;P'!C18+'[16]City Gas'!C18+[16]SCVNG!C18+[16]Florence!C18+'[16]MG&amp;E'!C18</f>
        <v>0</v>
      </c>
      <c r="D18" s="107">
        <f>'[16]WI Gas'!D18:E18+[16]WEPCO!D18+[16]WPSC!D18+[16]Alliant!D18+[16]NSP!D18+[16]MWNG!D18+'[16]SWL&amp;P'!D18:E18+'[16]City Gas'!D18:E18+[16]SCVNG!D18+[16]Florence!D18+'[16]MG&amp;E'!D18:E18</f>
        <v>0</v>
      </c>
      <c r="E18" s="108"/>
      <c r="F18" s="107">
        <f>'[16]WI Gas'!F18:G18+[16]WEPCO!F18+[16]WPSC!F18+[16]Alliant!F18+[16]NSP!F18+[16]MWNG!F18+'[16]SWL&amp;P'!F18:G18+'[16]City Gas'!F18:G18+[16]SCVNG!F18+[16]Florence!F18+'[16]MG&amp;E'!F18:G18</f>
        <v>0</v>
      </c>
      <c r="G18" s="108"/>
      <c r="H18" s="107">
        <f>'[16]WI Gas'!H18:I18+[16]WEPCO!H18+[16]WPSC!H18+[16]Alliant!H18+[16]NSP!H18+[16]MWNG!H18+'[16]SWL&amp;P'!H18:I18+'[16]City Gas'!H18:I18+[16]SCVNG!H18+[16]Florence!H18+'[16]MG&amp;E'!H18:I18</f>
        <v>0</v>
      </c>
      <c r="I18" s="108"/>
      <c r="J18" s="107">
        <f>'[16]WI Gas'!J18:K18+[16]WEPCO!J18+[16]WPSC!J18+[16]Alliant!J18+[16]NSP!J18+[16]MWNG!J18+'[16]SWL&amp;P'!J18:K18+'[16]City Gas'!J18:K18+[16]SCVNG!J18+[16]Florence!J18+'[16]MG&amp;E'!J18:K18</f>
        <v>0</v>
      </c>
      <c r="K18" s="108"/>
      <c r="L18" s="6">
        <f t="shared" ref="L18:L25" si="0">SUM(B18:J18)</f>
        <v>0</v>
      </c>
    </row>
    <row r="19" spans="1:12" s="2" customFormat="1" x14ac:dyDescent="0.25">
      <c r="A19" s="5" t="s">
        <v>7</v>
      </c>
      <c r="B19" s="4">
        <f>'[16]WI Gas'!B19+[16]WEPCO!B19+[16]WPSC!B19+[16]Alliant!B19+[16]NSP!B19+[16]MWNG!B19+'[16]SWL&amp;P'!B19+'[16]City Gas'!B19+[16]SCVNG!B19+[16]Florence!B19+'[16]MG&amp;E'!B19</f>
        <v>0</v>
      </c>
      <c r="C19" s="4">
        <f>'[16]WI Gas'!C19+[16]WEPCO!C19+[16]WPSC!C19+[16]Alliant!C19+[16]NSP!C19+[16]MWNG!C19+'[16]SWL&amp;P'!C19+'[16]City Gas'!C19+[16]SCVNG!C19+[16]Florence!C19+'[16]MG&amp;E'!C19</f>
        <v>3</v>
      </c>
      <c r="D19" s="107">
        <f>'[16]WI Gas'!D19:E19+[16]WEPCO!D19+[16]WPSC!D19+[16]Alliant!D19+[16]NSP!D19+[16]MWNG!D19+'[16]SWL&amp;P'!D19:E19+'[16]City Gas'!D19:E19+[16]SCVNG!D19+[16]Florence!D19+'[16]MG&amp;E'!D19:E19</f>
        <v>0</v>
      </c>
      <c r="E19" s="108"/>
      <c r="F19" s="107">
        <f>'[16]WI Gas'!F19:G19+[16]WEPCO!F19+[16]WPSC!F19+[16]Alliant!F19+[16]NSP!F19+[16]MWNG!F19+'[16]SWL&amp;P'!F19:G19+'[16]City Gas'!F19:G19+[16]SCVNG!F19+[16]Florence!F19+'[16]MG&amp;E'!F19:G19</f>
        <v>0</v>
      </c>
      <c r="G19" s="108"/>
      <c r="H19" s="107">
        <f>'[16]WI Gas'!H19:I19+[16]WEPCO!H19+[16]WPSC!H19+[16]Alliant!H19+[16]NSP!H19+[16]MWNG!H19+'[16]SWL&amp;P'!H19:I19+'[16]City Gas'!H19:I19+[16]SCVNG!H19+[16]Florence!H19+'[16]MG&amp;E'!H19:I19</f>
        <v>0</v>
      </c>
      <c r="I19" s="108"/>
      <c r="J19" s="107">
        <f>'[16]WI Gas'!J19:K19+[16]WEPCO!J19+[16]WPSC!J19+[16]Alliant!J19+[16]NSP!J19+[16]MWNG!J19+'[16]SWL&amp;P'!J19:K19+'[16]City Gas'!J19:K19+[16]SCVNG!J19+[16]Florence!J19+'[16]MG&amp;E'!J19:K19</f>
        <v>0</v>
      </c>
      <c r="K19" s="108"/>
      <c r="L19" s="6">
        <f t="shared" si="0"/>
        <v>3</v>
      </c>
    </row>
    <row r="20" spans="1:12" s="2" customFormat="1" x14ac:dyDescent="0.25">
      <c r="A20" s="5" t="s">
        <v>29</v>
      </c>
      <c r="B20" s="4">
        <f>'[16]WI Gas'!B20+[16]WEPCO!B20+[16]WPSC!B20+[16]Alliant!B20+[16]NSP!B20+[16]MWNG!B20+'[16]SWL&amp;P'!B20+'[16]City Gas'!B20+[16]SCVNG!B20+[16]Florence!B20+'[16]MG&amp;E'!B20</f>
        <v>0</v>
      </c>
      <c r="C20" s="4">
        <f>'[16]WI Gas'!C20+[16]WEPCO!C20+[16]WPSC!C20+[16]Alliant!C20+[16]NSP!C20+[16]MWNG!C20+'[16]SWL&amp;P'!C20+'[16]City Gas'!C20+[16]SCVNG!C20+[16]Florence!C20+'[16]MG&amp;E'!C20</f>
        <v>0</v>
      </c>
      <c r="D20" s="107">
        <f>'[16]WI Gas'!D20:E20+[16]WEPCO!D20+[16]WPSC!D20+[16]Alliant!D20+[16]NSP!D20+[16]MWNG!D20+'[16]SWL&amp;P'!D20:E20+'[16]City Gas'!D20:E20+[16]SCVNG!D20+[16]Florence!D20+'[16]MG&amp;E'!D20:E20</f>
        <v>0</v>
      </c>
      <c r="E20" s="108"/>
      <c r="F20" s="107">
        <f>'[16]WI Gas'!F20:G20+[16]WEPCO!F20+[16]WPSC!F20+[16]Alliant!F20+[16]NSP!F20+[16]MWNG!F20+'[16]SWL&amp;P'!F20:G20+'[16]City Gas'!F20:G20+[16]SCVNG!F20+[16]Florence!F20+'[16]MG&amp;E'!F20:G20</f>
        <v>0</v>
      </c>
      <c r="G20" s="108"/>
      <c r="H20" s="107">
        <f>'[16]WI Gas'!H20:I20+[16]WEPCO!H20+[16]WPSC!H20+[16]Alliant!H20+[16]NSP!H20+[16]MWNG!H20+'[16]SWL&amp;P'!H20:I20+'[16]City Gas'!H20:I20+[16]SCVNG!H20+[16]Florence!H20+'[16]MG&amp;E'!H20:I20</f>
        <v>0</v>
      </c>
      <c r="I20" s="108"/>
      <c r="J20" s="107">
        <f>'[16]WI Gas'!J20:K20+[16]WEPCO!J20+[16]WPSC!J20+[16]Alliant!J20+[16]NSP!J20+[16]MWNG!J20+'[16]SWL&amp;P'!J20:K20+'[16]City Gas'!J20:K20+[16]SCVNG!J20+[16]Florence!J20+'[16]MG&amp;E'!J20:K20</f>
        <v>0</v>
      </c>
      <c r="K20" s="108"/>
      <c r="L20" s="6">
        <f t="shared" si="0"/>
        <v>0</v>
      </c>
    </row>
    <row r="21" spans="1:12" s="2" customFormat="1" x14ac:dyDescent="0.25">
      <c r="A21" s="5" t="s">
        <v>30</v>
      </c>
      <c r="B21" s="4">
        <f>'[16]WI Gas'!B21+[16]WEPCO!B21+[16]WPSC!B21+[16]Alliant!B21+[16]NSP!B21+[16]MWNG!B21+'[16]SWL&amp;P'!B21+'[16]City Gas'!B21+[16]SCVNG!B21+[16]Florence!B21+'[16]MG&amp;E'!B21</f>
        <v>0</v>
      </c>
      <c r="C21" s="4">
        <f>'[16]WI Gas'!C21+[16]WEPCO!C21+[16]WPSC!C21+[16]Alliant!C21+[16]NSP!C21+[16]MWNG!C21+'[16]SWL&amp;P'!C21+'[16]City Gas'!C21+[16]SCVNG!C21+[16]Florence!C21+'[16]MG&amp;E'!C21</f>
        <v>125</v>
      </c>
      <c r="D21" s="107">
        <f>'[16]WI Gas'!D21:E21+[16]WEPCO!D21+[16]WPSC!D21+[16]Alliant!D21+[16]NSP!D21+[16]MWNG!D21+'[16]SWL&amp;P'!D21:E21+'[16]City Gas'!D21:E21+[16]SCVNG!D21+[16]Florence!D21+'[16]MG&amp;E'!D21:E21</f>
        <v>0</v>
      </c>
      <c r="E21" s="108"/>
      <c r="F21" s="107">
        <f>'[16]WI Gas'!F21:G21+[16]WEPCO!F21+[16]WPSC!F21+[16]Alliant!F21+[16]NSP!F21+[16]MWNG!F21+'[16]SWL&amp;P'!F21:G21+'[16]City Gas'!F21:G21+[16]SCVNG!F21+[16]Florence!F21+'[16]MG&amp;E'!F21:G21</f>
        <v>0</v>
      </c>
      <c r="G21" s="108"/>
      <c r="H21" s="107">
        <f>'[16]WI Gas'!H21:I21+[16]WEPCO!H21+[16]WPSC!H21+[16]Alliant!H21+[16]NSP!H21+[16]MWNG!H21+'[16]SWL&amp;P'!H21:I21+'[16]City Gas'!H21:I21+[16]SCVNG!H21+[16]Florence!H21+'[16]MG&amp;E'!H21:I21</f>
        <v>0</v>
      </c>
      <c r="I21" s="108"/>
      <c r="J21" s="107">
        <f>'[16]WI Gas'!J21:K21+[16]WEPCO!J21+[16]WPSC!J21+[16]Alliant!J21+[16]NSP!J21+[16]MWNG!J21+'[16]SWL&amp;P'!J21:K21+'[16]City Gas'!J21:K21+[16]SCVNG!J21+[16]Florence!J21+'[16]MG&amp;E'!J21:K21</f>
        <v>0</v>
      </c>
      <c r="K21" s="108"/>
      <c r="L21" s="6">
        <f t="shared" si="0"/>
        <v>125</v>
      </c>
    </row>
    <row r="22" spans="1:12" s="2" customFormat="1" x14ac:dyDescent="0.25">
      <c r="A22" s="5" t="s">
        <v>31</v>
      </c>
      <c r="B22" s="4">
        <f>'[16]WI Gas'!B22+[16]WEPCO!B22+[16]WPSC!B22+[16]Alliant!B22+[16]NSP!B22+[16]MWNG!B22+'[16]SWL&amp;P'!B22+'[16]City Gas'!B22+[16]SCVNG!B22+[16]Florence!B22+'[16]MG&amp;E'!B22</f>
        <v>0</v>
      </c>
      <c r="C22" s="4">
        <f>'[16]WI Gas'!C22+[16]WEPCO!C22+[16]WPSC!C22+[16]Alliant!C22+[16]NSP!C22+[16]MWNG!C22+'[16]SWL&amp;P'!C22+'[16]City Gas'!C22+[16]SCVNG!C22+[16]Florence!C22+'[16]MG&amp;E'!C22</f>
        <v>17162.989999999998</v>
      </c>
      <c r="D22" s="107">
        <f>'[16]WI Gas'!D22:E22+[16]WEPCO!D22+[16]WPSC!D22+[16]Alliant!D22+[16]NSP!D22+[16]MWNG!D22+'[16]SWL&amp;P'!D22:E22+'[16]City Gas'!D22:E22+[16]SCVNG!D22+[16]Florence!D22+'[16]MG&amp;E'!D22:E22</f>
        <v>5967.36</v>
      </c>
      <c r="E22" s="108"/>
      <c r="F22" s="107">
        <f>'[16]WI Gas'!F22:G22+[16]WEPCO!F22+[16]WPSC!F22+[16]Alliant!F22+[16]NSP!F22+[16]MWNG!F22+'[16]SWL&amp;P'!F22:G22+'[16]City Gas'!F22:G22+[16]SCVNG!F22+[16]Florence!F22+'[16]MG&amp;E'!F22:G22</f>
        <v>937.69999999999993</v>
      </c>
      <c r="G22" s="108"/>
      <c r="H22" s="107">
        <f>'[16]WI Gas'!H22:I22+[16]WEPCO!H22+[16]WPSC!H22+[16]Alliant!H22+[16]NSP!H22+[16]MWNG!H22+'[16]SWL&amp;P'!H22:I22+'[16]City Gas'!H22:I22+[16]SCVNG!H22+[16]Florence!H22+'[16]MG&amp;E'!H22:I22</f>
        <v>8</v>
      </c>
      <c r="I22" s="108"/>
      <c r="J22" s="107">
        <f>'[16]WI Gas'!J22:K22+[16]WEPCO!J22+[16]WPSC!J22+[16]Alliant!J22+[16]NSP!J22+[16]MWNG!J22+'[16]SWL&amp;P'!J22:K22+'[16]City Gas'!J22:K22+[16]SCVNG!J22+[16]Florence!J22+'[16]MG&amp;E'!J22:K22</f>
        <v>0</v>
      </c>
      <c r="K22" s="108"/>
      <c r="L22" s="6">
        <f t="shared" si="0"/>
        <v>24076.05</v>
      </c>
    </row>
    <row r="23" spans="1:12" s="2" customFormat="1" x14ac:dyDescent="0.25">
      <c r="A23" s="5" t="s">
        <v>32</v>
      </c>
      <c r="B23" s="4">
        <f>'[16]WI Gas'!B23+[16]WEPCO!B23+[16]WPSC!B23+[16]Alliant!B23+[16]NSP!B23+[16]MWNG!B23+'[16]SWL&amp;P'!B23+'[16]City Gas'!B23+[16]SCVNG!B23+[16]Florence!B23+'[16]MG&amp;E'!B23</f>
        <v>0</v>
      </c>
      <c r="C23" s="4">
        <f>'[16]WI Gas'!C23+[16]WEPCO!C23+[16]WPSC!C23+[16]Alliant!C23+[16]NSP!C23+[16]MWNG!C23+'[16]SWL&amp;P'!C23+'[16]City Gas'!C23+[16]SCVNG!C23+[16]Florence!C23+'[16]MG&amp;E'!C23</f>
        <v>0</v>
      </c>
      <c r="D23" s="107">
        <f>'[16]WI Gas'!D23:E23+[16]WEPCO!D23+[16]WPSC!D23+[16]Alliant!D23+[16]NSP!D23+[16]MWNG!D23+'[16]SWL&amp;P'!D23:E23+'[16]City Gas'!D23:E23+[16]SCVNG!D23+[16]Florence!D23+'[16]MG&amp;E'!D23:E23</f>
        <v>0</v>
      </c>
      <c r="E23" s="108"/>
      <c r="F23" s="107">
        <f>'[16]WI Gas'!F23:G23+[16]WEPCO!F23+[16]WPSC!F23+[16]Alliant!F23+[16]NSP!F23+[16]MWNG!F23+'[16]SWL&amp;P'!F23:G23+'[16]City Gas'!F23:G23+[16]SCVNG!F23+[16]Florence!F23+'[16]MG&amp;E'!F23:G23</f>
        <v>0</v>
      </c>
      <c r="G23" s="108"/>
      <c r="H23" s="107">
        <f>'[16]WI Gas'!H23:I23+[16]WEPCO!H23+[16]WPSC!H23+[16]Alliant!H23+[16]NSP!H23+[16]MWNG!H23+'[16]SWL&amp;P'!H23:I23+'[16]City Gas'!H23:I23+[16]SCVNG!H23+[16]Florence!H23+'[16]MG&amp;E'!H23:I23</f>
        <v>0</v>
      </c>
      <c r="I23" s="108"/>
      <c r="J23" s="107">
        <f>'[16]WI Gas'!J23:K23+[16]WEPCO!J23+[16]WPSC!J23+[16]Alliant!J23+[16]NSP!J23+[16]MWNG!J23+'[16]SWL&amp;P'!J23:K23+'[16]City Gas'!J23:K23+[16]SCVNG!J23+[16]Florence!J23+'[16]MG&amp;E'!J23:K23</f>
        <v>0</v>
      </c>
      <c r="K23" s="108"/>
      <c r="L23" s="6">
        <f t="shared" si="0"/>
        <v>0</v>
      </c>
    </row>
    <row r="24" spans="1:12" s="2" customFormat="1" x14ac:dyDescent="0.25">
      <c r="A24" s="5" t="s">
        <v>10</v>
      </c>
      <c r="B24" s="4">
        <f>'[16]WI Gas'!B24+[16]WEPCO!B24+[16]WPSC!B24+[16]Alliant!B24+[16]NSP!B24+[16]MWNG!B24+'[16]SWL&amp;P'!B24+'[16]City Gas'!B24+[16]SCVNG!B24+[16]Florence!B24+'[16]MG&amp;E'!B24</f>
        <v>0</v>
      </c>
      <c r="C24" s="4">
        <f>'[16]WI Gas'!C24+[16]WEPCO!C24+[16]WPSC!C24+[16]Alliant!C24+[16]NSP!C24+[16]MWNG!C24+'[16]SWL&amp;P'!C24+'[16]City Gas'!C24+[16]SCVNG!C24+[16]Florence!C24+'[16]MG&amp;E'!C24</f>
        <v>43</v>
      </c>
      <c r="D24" s="107">
        <f>'[16]WI Gas'!D24:E24+[16]WEPCO!D24+[16]WPSC!D24+[16]Alliant!D24+[16]NSP!D24+[16]MWNG!D24+'[16]SWL&amp;P'!D24:E24+'[16]City Gas'!D24:E24+[16]SCVNG!D24+[16]Florence!D24+'[16]MG&amp;E'!D24:E24</f>
        <v>11</v>
      </c>
      <c r="E24" s="108"/>
      <c r="F24" s="107">
        <f>'[16]WI Gas'!F24:G24+[16]WEPCO!F24+[16]WPSC!F24+[16]Alliant!F24+[16]NSP!F24+[16]MWNG!F24+'[16]SWL&amp;P'!F24:G24+'[16]City Gas'!F24:G24+[16]SCVNG!F24+[16]Florence!F24+'[16]MG&amp;E'!F24:G24</f>
        <v>0</v>
      </c>
      <c r="G24" s="108"/>
      <c r="H24" s="107">
        <f>'[16]WI Gas'!H24:I24+[16]WEPCO!H24+[16]WPSC!H24+[16]Alliant!H24+[16]NSP!H24+[16]MWNG!H24+'[16]SWL&amp;P'!H24:I24+'[16]City Gas'!H24:I24+[16]SCVNG!H24+[16]Florence!H24+'[16]MG&amp;E'!H24:I24</f>
        <v>0</v>
      </c>
      <c r="I24" s="108"/>
      <c r="J24" s="107">
        <f>'[16]WI Gas'!J24:K24+[16]WEPCO!J24+[16]WPSC!J24+[16]Alliant!J24+[16]NSP!J24+[16]MWNG!J24+'[16]SWL&amp;P'!J24:K24+'[16]City Gas'!J24:K24+[16]SCVNG!J24+[16]Florence!J24+'[16]MG&amp;E'!J24:K24</f>
        <v>0</v>
      </c>
      <c r="K24" s="108"/>
      <c r="L24" s="6">
        <f t="shared" si="0"/>
        <v>54</v>
      </c>
    </row>
    <row r="25" spans="1:12" s="2" customFormat="1" x14ac:dyDescent="0.25">
      <c r="A25" s="5" t="s">
        <v>10</v>
      </c>
      <c r="B25" s="4">
        <f>'[16]WI Gas'!B25+[16]WEPCO!B25+[16]WPSC!B25+[16]Alliant!B25+[16]NSP!B25+[16]MWNG!B25+'[16]SWL&amp;P'!B25+'[16]City Gas'!B25+[16]SCVNG!B25+[16]Florence!B25+'[16]MG&amp;E'!B25</f>
        <v>0</v>
      </c>
      <c r="C25" s="4">
        <f>'[16]WI Gas'!C25+[16]WEPCO!C25+[16]WPSC!C25+[16]Alliant!C25+[16]NSP!C25+[16]MWNG!C25+'[16]SWL&amp;P'!C25+'[16]City Gas'!C25+[16]SCVNG!C25+[16]Florence!C25+'[16]MG&amp;E'!C25</f>
        <v>0</v>
      </c>
      <c r="D25" s="107">
        <f>'[16]WI Gas'!D25:E25+[16]WEPCO!D25+[16]WPSC!D25+[16]Alliant!D25+[16]NSP!D25+[16]MWNG!D25+'[16]SWL&amp;P'!D25:E25+'[16]City Gas'!D25:E25+[16]SCVNG!D25+[16]Florence!D25+'[16]MG&amp;E'!D25:E25</f>
        <v>0</v>
      </c>
      <c r="E25" s="108"/>
      <c r="F25" s="107">
        <f>'[16]WI Gas'!F25:G25+[16]WEPCO!F25+[16]WPSC!F25+[16]Alliant!F25+[16]NSP!F25+[16]MWNG!F25+'[16]SWL&amp;P'!F25:G25+'[16]City Gas'!F25:G25+[16]SCVNG!F25+[16]Florence!F25+'[16]MG&amp;E'!F25:G25</f>
        <v>0</v>
      </c>
      <c r="G25" s="108"/>
      <c r="H25" s="107">
        <f>'[16]WI Gas'!H25:I25+[16]WEPCO!H25+[16]WPSC!H25+[16]Alliant!H25+[16]NSP!H25+[16]MWNG!H25+'[16]SWL&amp;P'!H25:I25+'[16]City Gas'!H25:I25+[16]SCVNG!H25+[16]Florence!H25+'[16]MG&amp;E'!H25:I25</f>
        <v>0</v>
      </c>
      <c r="I25" s="108"/>
      <c r="J25" s="107">
        <f>'[16]WI Gas'!J25:K25+[16]WEPCO!J25+[16]WPSC!J25+[16]Alliant!J25+[16]NSP!J25+[16]MWNG!J25+'[16]SWL&amp;P'!J25:K25+'[16]City Gas'!J25:K25+[16]SCVNG!J25+[16]Florence!J25+'[16]MG&amp;E'!J25:K25</f>
        <v>0</v>
      </c>
      <c r="K25" s="108"/>
      <c r="L25" s="6">
        <f t="shared" si="0"/>
        <v>0</v>
      </c>
    </row>
    <row r="26" spans="1:12" s="2" customFormat="1" x14ac:dyDescent="0.25">
      <c r="A26" s="11" t="s">
        <v>11</v>
      </c>
      <c r="B26" s="6">
        <f>SUM(B17:B25)</f>
        <v>0</v>
      </c>
      <c r="C26" s="6">
        <f>SUM(C17:C25)</f>
        <v>22923.21</v>
      </c>
      <c r="D26" s="109">
        <f t="shared" ref="D26:I26" si="1">SUM(D17:D25)</f>
        <v>10057.23</v>
      </c>
      <c r="E26" s="109">
        <f t="shared" si="1"/>
        <v>0</v>
      </c>
      <c r="F26" s="109">
        <f t="shared" si="1"/>
        <v>3609.9399999999996</v>
      </c>
      <c r="G26" s="109">
        <f t="shared" si="1"/>
        <v>0</v>
      </c>
      <c r="H26" s="109">
        <f t="shared" si="1"/>
        <v>439.31</v>
      </c>
      <c r="I26" s="109">
        <f t="shared" si="1"/>
        <v>0</v>
      </c>
      <c r="J26" s="110">
        <f>SUM(J17:J25)</f>
        <v>187.55</v>
      </c>
      <c r="K26" s="111"/>
      <c r="L26" s="6">
        <f>SUM(L17:L25)</f>
        <v>37217.24</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(B70/L44)*5280</f>
        <v>90.91850836403087</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'[16]WI Gas'!B30+[16]WEPCO!B30+[16]WPSC!B30+[16]Alliant!B30+[16]NSP!B30+[16]MWNG!B30+'[16]SWL&amp;P'!B30+'[16]City Gas'!B30+[16]SCVNG!B30+[16]Florence!B30+'[16]MG&amp;E'!B30</f>
        <v>0</v>
      </c>
      <c r="C30" s="4">
        <f>'[16]WI Gas'!C30+[16]WEPCO!C30+[16]WPSC!C30+[16]Alliant!C30+[16]NSP!C30+[16]MWNG!C30+'[16]SWL&amp;P'!C30+'[16]City Gas'!C30+[16]SCVNG!C30+[16]Florence!C30+'[16]MG&amp;E'!C30</f>
        <v>270188</v>
      </c>
      <c r="D30" s="107">
        <f>'[16]WI Gas'!D30:E30+[16]WEPCO!D30+[16]WPSC!D30+[16]Alliant!D30+[16]NSP!D30+[16]MWNG!D30+'[16]SWL&amp;P'!D30:E30+'[16]City Gas'!D30:E30+[16]SCVNG!D30+[16]Florence!D30+'[16]MG&amp;E'!D30:E30</f>
        <v>35180</v>
      </c>
      <c r="E30" s="108"/>
      <c r="F30" s="107">
        <f>'[16]WI Gas'!F30:G30+[16]WEPCO!F30+[16]WPSC!F30+[16]Alliant!F30+[16]NSP!F30+[16]MWNG!F30+'[16]SWL&amp;P'!F30:G30+'[16]City Gas'!F30:G30+[16]SCVNG!F30+[16]Florence!F30+'[16]MG&amp;E'!F30:G30</f>
        <v>1502</v>
      </c>
      <c r="G30" s="108"/>
      <c r="H30" s="107">
        <f>'[16]WI Gas'!H30:I30+[16]WEPCO!H30+[16]WPSC!H30+[16]Alliant!H30+[16]NSP!H30+[16]MWNG!H30+'[16]SWL&amp;P'!H30:I30+'[16]City Gas'!H30:I30+[16]SCVNG!H30+[16]Florence!H30+'[16]MG&amp;E'!H30:I30</f>
        <v>240</v>
      </c>
      <c r="I30" s="108"/>
      <c r="J30" s="107">
        <f>'[16]WI Gas'!J30:K30+[16]WEPCO!J30+[16]WPSC!J30+[16]Alliant!J30+[16]NSP!J30+[16]MWNG!J30+'[16]SWL&amp;P'!J30:K30+'[16]City Gas'!J30:K30+[16]SCVNG!J30+[16]Florence!J30+'[16]MG&amp;E'!J30:K30</f>
        <v>8</v>
      </c>
      <c r="K30" s="108"/>
      <c r="L30" s="6">
        <f>SUM(B30:J30)</f>
        <v>307118</v>
      </c>
    </row>
    <row r="31" spans="1:12" s="2" customFormat="1" x14ac:dyDescent="0.25">
      <c r="A31" s="5" t="s">
        <v>28</v>
      </c>
      <c r="B31" s="4">
        <f>'[16]WI Gas'!B31+[16]WEPCO!B31+[16]WPSC!B31+[16]Alliant!B31+[16]NSP!B31+[16]MWNG!B31+'[16]SWL&amp;P'!B31+'[16]City Gas'!B31+[16]SCVNG!B31+[16]Florence!B31+'[16]MG&amp;E'!B31</f>
        <v>0</v>
      </c>
      <c r="C31" s="4">
        <f>'[16]WI Gas'!C31+[16]WEPCO!C31+[16]WPSC!C31+[16]Alliant!C31+[16]NSP!C31+[16]MWNG!C31+'[16]SWL&amp;P'!C31+'[16]City Gas'!C31+[16]SCVNG!C31+[16]Florence!C31+'[16]MG&amp;E'!C31</f>
        <v>0</v>
      </c>
      <c r="D31" s="107">
        <f>'[16]WI Gas'!D31:E31+[16]WEPCO!D31+[16]WPSC!D31+[16]Alliant!D31+[16]NSP!D31+[16]MWNG!D31+'[16]SWL&amp;P'!D31:E31+'[16]City Gas'!D31:E31+[16]SCVNG!D31+[16]Florence!D31+'[16]MG&amp;E'!D31:E31</f>
        <v>0</v>
      </c>
      <c r="E31" s="108"/>
      <c r="F31" s="107">
        <f>'[16]WI Gas'!F31:G31+[16]WEPCO!F31+[16]WPSC!F31+[16]Alliant!F31+[16]NSP!F31+[16]MWNG!F31+'[16]SWL&amp;P'!F31:G31+'[16]City Gas'!F31:G31+[16]SCVNG!F31+[16]Florence!F31+'[16]MG&amp;E'!F31:G31</f>
        <v>0</v>
      </c>
      <c r="G31" s="108"/>
      <c r="H31" s="107">
        <f>'[16]WI Gas'!H31:I31+[16]WEPCO!H31+[16]WPSC!H31+[16]Alliant!H31+[16]NSP!H31+[16]MWNG!H31+'[16]SWL&amp;P'!H31:I31+'[16]City Gas'!H31:I31+[16]SCVNG!H31+[16]Florence!H31+'[16]MG&amp;E'!H31:I31</f>
        <v>0</v>
      </c>
      <c r="I31" s="108"/>
      <c r="J31" s="107">
        <f>'[16]WI Gas'!J31:K31+[16]WEPCO!J31+[16]WPSC!J31+[16]Alliant!J31+[16]NSP!J31+[16]MWNG!J31+'[16]SWL&amp;P'!J31:K31+'[16]City Gas'!J31:K31+[16]SCVNG!J31+[16]Florence!J31+'[16]MG&amp;E'!J31:K31</f>
        <v>0</v>
      </c>
      <c r="K31" s="108"/>
      <c r="L31" s="6">
        <f t="shared" ref="L31:L38" si="2">SUM(B31:J31)</f>
        <v>0</v>
      </c>
    </row>
    <row r="32" spans="1:12" s="2" customFormat="1" x14ac:dyDescent="0.25">
      <c r="A32" s="5" t="s">
        <v>7</v>
      </c>
      <c r="B32" s="4">
        <f>'[16]WI Gas'!B32+[16]WEPCO!B32+[16]WPSC!B32+[16]Alliant!B32+[16]NSP!B32+[16]MWNG!B32+'[16]SWL&amp;P'!B32+'[16]City Gas'!B32+[16]SCVNG!B32+[16]Florence!B32+'[16]MG&amp;E'!B32</f>
        <v>0</v>
      </c>
      <c r="C32" s="4">
        <f>'[16]WI Gas'!C32+[16]WEPCO!C32+[16]WPSC!C32+[16]Alliant!C32+[16]NSP!C32+[16]MWNG!C32+'[16]SWL&amp;P'!C32+'[16]City Gas'!C32+[16]SCVNG!C32+[16]Florence!C32+'[16]MG&amp;E'!C32</f>
        <v>900</v>
      </c>
      <c r="D32" s="107">
        <f>'[16]WI Gas'!D32:E32+[16]WEPCO!D32+[16]WPSC!D32+[16]Alliant!D32+[16]NSP!D32+[16]MWNG!D32+'[16]SWL&amp;P'!D32:E32+'[16]City Gas'!D32:E32+[16]SCVNG!D32+[16]Florence!D32+'[16]MG&amp;E'!D32:E32</f>
        <v>21458</v>
      </c>
      <c r="E32" s="108"/>
      <c r="F32" s="107">
        <f>'[16]WI Gas'!F32:G32+[16]WEPCO!F32+[16]WPSC!F32+[16]Alliant!F32+[16]NSP!F32+[16]MWNG!F32+'[16]SWL&amp;P'!F32:G32+'[16]City Gas'!F32:G32+[16]SCVNG!F32+[16]Florence!F32+'[16]MG&amp;E'!F32:G32</f>
        <v>0</v>
      </c>
      <c r="G32" s="108"/>
      <c r="H32" s="107">
        <f>'[16]WI Gas'!H32:I32+[16]WEPCO!H32+[16]WPSC!H32+[16]Alliant!H32+[16]NSP!H32+[16]MWNG!H32+'[16]SWL&amp;P'!H32:I32+'[16]City Gas'!H32:I32+[16]SCVNG!H32+[16]Florence!H32+'[16]MG&amp;E'!H32:I32</f>
        <v>0</v>
      </c>
      <c r="I32" s="108"/>
      <c r="J32" s="107">
        <f>'[16]WI Gas'!J32:K32+[16]WEPCO!J32+[16]WPSC!J32+[16]Alliant!J32+[16]NSP!J32+[16]MWNG!J32+'[16]SWL&amp;P'!J32:K32+'[16]City Gas'!J32:K32+[16]SCVNG!J32+[16]Florence!J32+'[16]MG&amp;E'!J32:K32</f>
        <v>0</v>
      </c>
      <c r="K32" s="108"/>
      <c r="L32" s="6">
        <f t="shared" si="2"/>
        <v>22358</v>
      </c>
    </row>
    <row r="33" spans="1:12" s="2" customFormat="1" x14ac:dyDescent="0.25">
      <c r="A33" s="5" t="s">
        <v>29</v>
      </c>
      <c r="B33" s="4">
        <f>'[16]WI Gas'!B33+[16]WEPCO!B33+[16]WPSC!B33+[16]Alliant!B33+[16]NSP!B33+[16]MWNG!B33+'[16]SWL&amp;P'!B33+'[16]City Gas'!B33+[16]SCVNG!B33+[16]Florence!B33+'[16]MG&amp;E'!B33</f>
        <v>0</v>
      </c>
      <c r="C33" s="4">
        <f>'[16]WI Gas'!C33+[16]WEPCO!C33+[16]WPSC!C33+[16]Alliant!C33+[16]NSP!C33+[16]MWNG!C33+'[16]SWL&amp;P'!C33+'[16]City Gas'!C33+[16]SCVNG!C33+[16]Florence!C33+'[16]MG&amp;E'!C33</f>
        <v>0</v>
      </c>
      <c r="D33" s="107">
        <f>'[16]WI Gas'!D33:E33+[16]WEPCO!D33+[16]WPSC!D33+[16]Alliant!D33+[16]NSP!D33+[16]MWNG!D33+'[16]SWL&amp;P'!D33:E33+'[16]City Gas'!D33:E33+[16]SCVNG!D33+[16]Florence!D33+'[16]MG&amp;E'!D33:E33</f>
        <v>0</v>
      </c>
      <c r="E33" s="108"/>
      <c r="F33" s="107">
        <f>'[16]WI Gas'!F33:G33+[16]WEPCO!F33+[16]WPSC!F33+[16]Alliant!F33+[16]NSP!F33+[16]MWNG!F33+'[16]SWL&amp;P'!F33:G33+'[16]City Gas'!F33:G33+[16]SCVNG!F33+[16]Florence!F33+'[16]MG&amp;E'!F33:G33</f>
        <v>0</v>
      </c>
      <c r="G33" s="108"/>
      <c r="H33" s="107">
        <f>'[16]WI Gas'!H33:I33+[16]WEPCO!H33+[16]WPSC!H33+[16]Alliant!H33+[16]NSP!H33+[16]MWNG!H33+'[16]SWL&amp;P'!H33:I33+'[16]City Gas'!H33:I33+[16]SCVNG!H33+[16]Florence!H33+'[16]MG&amp;E'!H33:I33</f>
        <v>0</v>
      </c>
      <c r="I33" s="108"/>
      <c r="J33" s="107">
        <f>'[16]WI Gas'!J33:K33+[16]WEPCO!J33+[16]WPSC!J33+[16]Alliant!J33+[16]NSP!J33+[16]MWNG!J33+'[16]SWL&amp;P'!J33:K33+'[16]City Gas'!J33:K33+[16]SCVNG!J33+[16]Florence!J33+'[16]MG&amp;E'!J33:K33</f>
        <v>0</v>
      </c>
      <c r="K33" s="108"/>
      <c r="L33" s="6">
        <f t="shared" si="2"/>
        <v>0</v>
      </c>
    </row>
    <row r="34" spans="1:12" s="2" customFormat="1" x14ac:dyDescent="0.25">
      <c r="A34" s="5" t="s">
        <v>30</v>
      </c>
      <c r="B34" s="4">
        <f>'[16]WI Gas'!B34+[16]WEPCO!B34+[16]WPSC!B34+[16]Alliant!B34+[16]NSP!B34+[16]MWNG!B34+'[16]SWL&amp;P'!B34+'[16]City Gas'!B34+[16]SCVNG!B34+[16]Florence!B34+'[16]MG&amp;E'!B34</f>
        <v>0</v>
      </c>
      <c r="C34" s="4">
        <f>'[16]WI Gas'!C34+[16]WEPCO!C34+[16]WPSC!C34+[16]Alliant!C34+[16]NSP!C34+[16]MWNG!C34+'[16]SWL&amp;P'!C34+'[16]City Gas'!C34+[16]SCVNG!C34+[16]Florence!C34+'[16]MG&amp;E'!C34</f>
        <v>13570</v>
      </c>
      <c r="D34" s="107">
        <f>'[16]WI Gas'!D34:E34+[16]WEPCO!D34+[16]WPSC!D34+[16]Alliant!D34+[16]NSP!D34+[16]MWNG!D34+'[16]SWL&amp;P'!D34:E34+'[16]City Gas'!D34:E34+[16]SCVNG!D34+[16]Florence!D34+'[16]MG&amp;E'!D34:E34</f>
        <v>23924</v>
      </c>
      <c r="E34" s="108"/>
      <c r="F34" s="107">
        <f>'[16]WI Gas'!F34:G34+[16]WEPCO!F34+[16]WPSC!F34+[16]Alliant!F34+[16]NSP!F34+[16]MWNG!F34+'[16]SWL&amp;P'!F34:G34+'[16]City Gas'!F34:G34+[16]SCVNG!F34+[16]Florence!F34+'[16]MG&amp;E'!F34:G34</f>
        <v>5</v>
      </c>
      <c r="G34" s="108"/>
      <c r="H34" s="107">
        <f>'[16]WI Gas'!H34:I34+[16]WEPCO!H34+[16]WPSC!H34+[16]Alliant!H34+[16]NSP!H34+[16]MWNG!H34+'[16]SWL&amp;P'!H34:I34+'[16]City Gas'!H34:I34+[16]SCVNG!H34+[16]Florence!H34+'[16]MG&amp;E'!H34:I34</f>
        <v>0</v>
      </c>
      <c r="I34" s="108"/>
      <c r="J34" s="107">
        <f>'[16]WI Gas'!J34:K34+[16]WEPCO!J34+[16]WPSC!J34+[16]Alliant!J34+[16]NSP!J34+[16]MWNG!J34+'[16]SWL&amp;P'!J34:K34+'[16]City Gas'!J34:K34+[16]SCVNG!J34+[16]Florence!J34+'[16]MG&amp;E'!J34:K34</f>
        <v>0</v>
      </c>
      <c r="K34" s="108"/>
      <c r="L34" s="6">
        <f t="shared" si="2"/>
        <v>37499</v>
      </c>
    </row>
    <row r="35" spans="1:12" s="2" customFormat="1" x14ac:dyDescent="0.25">
      <c r="A35" s="5" t="s">
        <v>31</v>
      </c>
      <c r="B35" s="4">
        <f>'[16]WI Gas'!B35+[16]WEPCO!B35+[16]WPSC!B35+[16]Alliant!B35+[16]NSP!B35+[16]MWNG!B35+'[16]SWL&amp;P'!B35+'[16]City Gas'!B35+[16]SCVNG!B35+[16]Florence!B35+'[16]MG&amp;E'!B35</f>
        <v>0</v>
      </c>
      <c r="C35" s="4">
        <f>'[16]WI Gas'!C35+[16]WEPCO!C35+[16]WPSC!C35+[16]Alliant!C35+[16]NSP!C35+[16]MWNG!C35+'[16]SWL&amp;P'!C35+'[16]City Gas'!C35+[16]SCVNG!C35+[16]Florence!C35+'[16]MG&amp;E'!C35</f>
        <v>1218251</v>
      </c>
      <c r="D35" s="107">
        <f>'[16]WI Gas'!D35:E35+[16]WEPCO!D35+[16]WPSC!D35+[16]Alliant!D35+[16]NSP!D35+[16]MWNG!D35+'[16]SWL&amp;P'!D35:E35+'[16]City Gas'!D35:E35+[16]SCVNG!D35+[16]Florence!D35+'[16]MG&amp;E'!D35:E35</f>
        <v>15553</v>
      </c>
      <c r="E35" s="108"/>
      <c r="F35" s="107">
        <f>'[16]WI Gas'!F35:G35+[16]WEPCO!F35+[16]WPSC!F35+[16]Alliant!F35+[16]NSP!F35+[16]MWNG!F35+'[16]SWL&amp;P'!F35:G35+'[16]City Gas'!F35:G35+[16]SCVNG!F35+[16]Florence!F35+'[16]MG&amp;E'!F35:G35</f>
        <v>1121</v>
      </c>
      <c r="G35" s="108"/>
      <c r="H35" s="107">
        <f>'[16]WI Gas'!H35:I35+[16]WEPCO!H35+[16]WPSC!H35+[16]Alliant!H35+[16]NSP!H35+[16]MWNG!H35+'[16]SWL&amp;P'!H35:I35+'[16]City Gas'!H35:I35+[16]SCVNG!H35+[16]Florence!H35+'[16]MG&amp;E'!H35:I35</f>
        <v>15</v>
      </c>
      <c r="I35" s="108"/>
      <c r="J35" s="107">
        <f>'[16]WI Gas'!J35:K35+[16]WEPCO!J35+[16]WPSC!J35+[16]Alliant!J35+[16]NSP!J35+[16]MWNG!J35+'[16]SWL&amp;P'!J35:K35+'[16]City Gas'!J35:K35+[16]SCVNG!J35+[16]Florence!J35+'[16]MG&amp;E'!J35:K35</f>
        <v>1</v>
      </c>
      <c r="K35" s="108"/>
      <c r="L35" s="6">
        <f t="shared" si="2"/>
        <v>1234941</v>
      </c>
    </row>
    <row r="36" spans="1:12" s="2" customFormat="1" x14ac:dyDescent="0.25">
      <c r="A36" s="5" t="s">
        <v>32</v>
      </c>
      <c r="B36" s="4">
        <f>'[16]WI Gas'!B36+[16]WEPCO!B36+[16]WPSC!B36+[16]Alliant!B36+[16]NSP!B36+[16]MWNG!B36+'[16]SWL&amp;P'!B36+'[16]City Gas'!B36+[16]SCVNG!B36+[16]Florence!B36+'[16]MG&amp;E'!B36</f>
        <v>0</v>
      </c>
      <c r="C36" s="4">
        <f>'[16]WI Gas'!C36+[16]WEPCO!C36+[16]WPSC!C36+[16]Alliant!C36+[16]NSP!C36+[16]MWNG!C36+'[16]SWL&amp;P'!C36+'[16]City Gas'!C36+[16]SCVNG!C36+[16]Florence!C36+'[16]MG&amp;E'!C36</f>
        <v>0</v>
      </c>
      <c r="D36" s="107">
        <f>'[16]WI Gas'!D36:E36+[16]WEPCO!D36+[16]WPSC!D36+[16]Alliant!D36+[16]NSP!D36+[16]MWNG!D36+'[16]SWL&amp;P'!D36:E36+'[16]City Gas'!D36:E36+[16]SCVNG!D36+[16]Florence!D36+'[16]MG&amp;E'!D36:E36</f>
        <v>0</v>
      </c>
      <c r="E36" s="108"/>
      <c r="F36" s="107">
        <f>'[16]WI Gas'!F36:G36+[16]WEPCO!F36+[16]WPSC!F36+[16]Alliant!F36+[16]NSP!F36+[16]MWNG!F36+'[16]SWL&amp;P'!F36:G36+'[16]City Gas'!F36:G36+[16]SCVNG!F36+[16]Florence!F36+'[16]MG&amp;E'!F36:G36</f>
        <v>0</v>
      </c>
      <c r="G36" s="108"/>
      <c r="H36" s="107">
        <f>'[16]WI Gas'!H36:I36+[16]WEPCO!H36+[16]WPSC!H36+[16]Alliant!H36+[16]NSP!H36+[16]MWNG!H36+'[16]SWL&amp;P'!H36:I36+'[16]City Gas'!H36:I36+[16]SCVNG!H36+[16]Florence!H36+'[16]MG&amp;E'!H36:I36</f>
        <v>0</v>
      </c>
      <c r="I36" s="108"/>
      <c r="J36" s="107">
        <f>'[16]WI Gas'!J36:K36+[16]WEPCO!J36+[16]WPSC!J36+[16]Alliant!J36+[16]NSP!J36+[16]MWNG!J36+'[16]SWL&amp;P'!J36:K36+'[16]City Gas'!J36:K36+[16]SCVNG!J36+[16]Florence!J36+'[16]MG&amp;E'!J36:K36</f>
        <v>0</v>
      </c>
      <c r="K36" s="108"/>
      <c r="L36" s="6">
        <f t="shared" si="2"/>
        <v>0</v>
      </c>
    </row>
    <row r="37" spans="1:12" s="2" customFormat="1" x14ac:dyDescent="0.25">
      <c r="A37" s="5" t="s">
        <v>10</v>
      </c>
      <c r="B37" s="4">
        <f>'[16]WI Gas'!B37+[16]WEPCO!B37+[16]WPSC!B37+[16]Alliant!B37+[16]NSP!B37+[16]MWNG!B37+'[16]SWL&amp;P'!B37+'[16]City Gas'!B37+[16]SCVNG!B37+[16]Florence!B37+'[16]MG&amp;E'!B37</f>
        <v>0</v>
      </c>
      <c r="C37" s="4">
        <f>'[16]WI Gas'!C37+[16]WEPCO!C37+[16]WPSC!C37+[16]Alliant!C37+[16]NSP!C37+[16]MWNG!C37+'[16]SWL&amp;P'!C37+'[16]City Gas'!C37+[16]SCVNG!C37+[16]Florence!C37+'[16]MG&amp;E'!C37</f>
        <v>1</v>
      </c>
      <c r="D37" s="107">
        <f>'[16]WI Gas'!D37:E37+[16]WEPCO!D37+[16]WPSC!D37+[16]Alliant!D37+[16]NSP!D37+[16]MWNG!D37+'[16]SWL&amp;P'!D37:E37+'[16]City Gas'!D37:E37+[16]SCVNG!D37+[16]Florence!D37+'[16]MG&amp;E'!D37:E37</f>
        <v>2</v>
      </c>
      <c r="E37" s="108"/>
      <c r="F37" s="107">
        <f>'[16]WI Gas'!F37:G37+[16]WEPCO!F37+[16]WPSC!F37+[16]Alliant!F37+[16]NSP!F37+[16]MWNG!F37+'[16]SWL&amp;P'!F37:G37+'[16]City Gas'!F37:G37+[16]SCVNG!F37+[16]Florence!F37+'[16]MG&amp;E'!F37:G37</f>
        <v>0</v>
      </c>
      <c r="G37" s="108"/>
      <c r="H37" s="107">
        <f>'[16]WI Gas'!H37:I37+[16]WEPCO!H37+[16]WPSC!H37+[16]Alliant!H37+[16]NSP!H37+[16]MWNG!H37+'[16]SWL&amp;P'!H37:I37+'[16]City Gas'!H37:I37+[16]SCVNG!H37+[16]Florence!H37+'[16]MG&amp;E'!H37:I37</f>
        <v>0</v>
      </c>
      <c r="I37" s="108"/>
      <c r="J37" s="107">
        <f>'[16]WI Gas'!J37:K37+[16]WEPCO!J37+[16]WPSC!J37+[16]Alliant!J37+[16]NSP!J37+[16]MWNG!J37+'[16]SWL&amp;P'!J37:K37+'[16]City Gas'!J37:K37+[16]SCVNG!J37+[16]Florence!J37+'[16]MG&amp;E'!J37:K37</f>
        <v>0</v>
      </c>
      <c r="K37" s="108"/>
      <c r="L37" s="6">
        <f t="shared" si="2"/>
        <v>3</v>
      </c>
    </row>
    <row r="38" spans="1:12" s="2" customFormat="1" x14ac:dyDescent="0.25">
      <c r="A38" s="5" t="s">
        <v>10</v>
      </c>
      <c r="B38" s="4">
        <f>'[16]WI Gas'!B38+[16]WEPCO!B38+[16]WPSC!B38+[16]Alliant!B38+[16]NSP!B38+[16]MWNG!B38+'[16]SWL&amp;P'!B38+'[16]City Gas'!B38+[16]SCVNG!B38+[16]Florence!B38+'[16]MG&amp;E'!B38</f>
        <v>0</v>
      </c>
      <c r="C38" s="4">
        <f>'[16]WI Gas'!C38+[16]WEPCO!C38+[16]WPSC!C38+[16]Alliant!C38+[16]NSP!C38+[16]MWNG!C38+'[16]SWL&amp;P'!C38+'[16]City Gas'!C38+[16]SCVNG!C38+[16]Florence!C38+'[16]MG&amp;E'!C38</f>
        <v>0</v>
      </c>
      <c r="D38" s="107">
        <f>'[16]WI Gas'!D38:E38+[16]WEPCO!D38+[16]WPSC!D38+[16]Alliant!D38+[16]NSP!D38+[16]MWNG!D38+'[16]SWL&amp;P'!D38:E38+'[16]City Gas'!D38:E38+[16]SCVNG!D38+[16]Florence!D38+'[16]MG&amp;E'!D38:E38</f>
        <v>0</v>
      </c>
      <c r="E38" s="108"/>
      <c r="F38" s="107">
        <f>'[16]WI Gas'!F38:G38+[16]WEPCO!F38+[16]WPSC!F38+[16]Alliant!F38+[16]NSP!F38+[16]MWNG!F38+'[16]SWL&amp;P'!F38:G38+'[16]City Gas'!F38:G38+[16]SCVNG!F38+[16]Florence!F38+'[16]MG&amp;E'!F38:G38</f>
        <v>0</v>
      </c>
      <c r="G38" s="108"/>
      <c r="H38" s="107">
        <f>'[16]WI Gas'!H38:I38+[16]WEPCO!H38+[16]WPSC!H38+[16]Alliant!H38+[16]NSP!H38+[16]MWNG!H38+'[16]SWL&amp;P'!H38:I38+'[16]City Gas'!H38:I38+[16]SCVNG!H38+[16]Florence!H38+'[16]MG&amp;E'!H38:I38</f>
        <v>0</v>
      </c>
      <c r="I38" s="108"/>
      <c r="J38" s="107">
        <f>'[16]WI Gas'!J38:K38+[16]WEPCO!J38+[16]WPSC!J38+[16]Alliant!J38+[16]NSP!J38+[16]MWNG!J38+'[16]SWL&amp;P'!J38:K38+'[16]City Gas'!J38:K38+[16]SCVNG!J38+[16]Florence!J38+'[16]MG&amp;E'!J38:K38</f>
        <v>0</v>
      </c>
      <c r="K38" s="108"/>
      <c r="L38" s="6">
        <f t="shared" si="2"/>
        <v>0</v>
      </c>
    </row>
    <row r="39" spans="1:12" s="2" customFormat="1" x14ac:dyDescent="0.25">
      <c r="A39" s="11" t="s">
        <v>11</v>
      </c>
      <c r="B39" s="6">
        <f>SUM(B30:B38)</f>
        <v>0</v>
      </c>
      <c r="C39" s="6">
        <f t="shared" ref="C39:L39" si="3">SUM(C30:C38)</f>
        <v>1502910</v>
      </c>
      <c r="D39" s="109">
        <f t="shared" si="3"/>
        <v>96117</v>
      </c>
      <c r="E39" s="109">
        <f t="shared" si="3"/>
        <v>0</v>
      </c>
      <c r="F39" s="109">
        <f t="shared" si="3"/>
        <v>2628</v>
      </c>
      <c r="G39" s="109">
        <f t="shared" si="3"/>
        <v>0</v>
      </c>
      <c r="H39" s="109">
        <f t="shared" si="3"/>
        <v>255</v>
      </c>
      <c r="I39" s="109">
        <f t="shared" si="3"/>
        <v>0</v>
      </c>
      <c r="J39" s="110">
        <f t="shared" si="3"/>
        <v>9</v>
      </c>
      <c r="K39" s="111"/>
      <c r="L39" s="6">
        <f t="shared" si="3"/>
        <v>1601919</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'[16]WI Gas'!B43+[16]WEPCO!B43+[16]WPSC!B43+[16]Alliant!B43+[16]NSP!B43+[16]MWNG!B43+'[16]SWL&amp;P'!B43+'[16]City Gas'!B43+[16]SCVNG!B43+[16]Florence!B43+'[16]MG&amp;E'!B43</f>
        <v>96.15</v>
      </c>
      <c r="C43" s="4">
        <f>'[16]WI Gas'!C43+[16]WEPCO!C43+[16]WPSC!C43+[16]Alliant!C43+[16]NSP!C43+[16]MWNG!C43+'[16]SWL&amp;P'!C43+'[16]City Gas'!C43+[16]SCVNG!C43+[16]Florence!C43+'[16]MG&amp;E'!C43</f>
        <v>19.57</v>
      </c>
      <c r="D43" s="4">
        <f>'[16]WI Gas'!D43+[16]WEPCO!D43+[16]WPSC!D43+[16]Alliant!D43+[16]NSP!D43+[16]MWNG!D43+'[16]SWL&amp;P'!D43+'[16]City Gas'!D43+[16]SCVNG!D43+[16]Florence!D43+'[16]MG&amp;E'!D43</f>
        <v>37.75</v>
      </c>
      <c r="E43" s="4">
        <f>'[16]WI Gas'!E43+[16]WEPCO!E43+[16]WPSC!E43+[16]Alliant!E43+[16]NSP!E43+[16]MWNG!E43+'[16]SWL&amp;P'!E43+'[16]City Gas'!E43+[16]SCVNG!E43+[16]Florence!E43+'[16]MG&amp;E'!E43</f>
        <v>1539.76</v>
      </c>
      <c r="F43" s="4">
        <f>'[16]WI Gas'!F43+[16]WEPCO!F43+[16]WPSC!F43+[16]Alliant!F43+[16]NSP!F43+[16]MWNG!F43+'[16]SWL&amp;P'!F43+'[16]City Gas'!F43+[16]SCVNG!F43+[16]Florence!F43+'[16]MG&amp;E'!F43</f>
        <v>7812.43</v>
      </c>
      <c r="G43" s="4">
        <f>'[16]WI Gas'!G43+[16]WEPCO!G43+[16]WPSC!G43+[16]Alliant!G43+[16]NSP!G43+[16]MWNG!G43+'[16]SWL&amp;P'!G43+'[16]City Gas'!G43+[16]SCVNG!G43+[16]Florence!G43+'[16]MG&amp;E'!G43</f>
        <v>5245.51</v>
      </c>
      <c r="H43" s="4">
        <f>'[16]WI Gas'!H43+[16]WEPCO!H43+[16]WPSC!H43+[16]Alliant!H43+[16]NSP!H43+[16]MWNG!H43+'[16]SWL&amp;P'!H43+'[16]City Gas'!H43+[16]SCVNG!H43+[16]Florence!H43+'[16]MG&amp;E'!H43</f>
        <v>4105.53</v>
      </c>
      <c r="I43" s="4">
        <f>'[16]WI Gas'!I43+[16]WEPCO!I43+[16]WPSC!I43+[16]Alliant!I43+[16]NSP!I43+[16]MWNG!I43+'[16]SWL&amp;P'!I43+'[16]City Gas'!I43+[16]SCVNG!I43+[16]Florence!I43+'[16]MG&amp;E'!I43</f>
        <v>11271.58</v>
      </c>
      <c r="J43" s="4">
        <f>'[16]WI Gas'!J43+[16]WEPCO!J43+[16]WPSC!J43+[16]Alliant!J43+[16]NSP!J43+[16]MWNG!J43+'[16]SWL&amp;P'!J43+'[16]City Gas'!J43+[16]SCVNG!J43+[16]Florence!J43+'[16]MG&amp;E'!J43</f>
        <v>6793.62</v>
      </c>
      <c r="K43" s="4">
        <f>'[16]WI Gas'!K43+[16]WEPCO!K43+[16]WPSC!K43+[16]Alliant!K43+[16]NSP!K43+[16]MWNG!K43+'[16]SWL&amp;P'!K43+'[16]City Gas'!K43+[16]SCVNG!K43+[16]Florence!K43+'[16]MG&amp;E'!K43</f>
        <v>295.33999999999997</v>
      </c>
      <c r="L43" s="17">
        <f>SUM(B43:K43)</f>
        <v>37217.24</v>
      </c>
    </row>
    <row r="44" spans="1:12" s="2" customFormat="1" x14ac:dyDescent="0.25">
      <c r="A44" s="5" t="s">
        <v>19</v>
      </c>
      <c r="B44" s="4">
        <f>'[16]WI Gas'!B44+[16]WEPCO!B44+[16]WPSC!B44+[16]Alliant!B44+[16]NSP!B44+[16]MWNG!B44+'[16]SWL&amp;P'!B44+'[16]City Gas'!B44+[16]SCVNG!B44+[16]Florence!B44+'[16]MG&amp;E'!B44</f>
        <v>7165</v>
      </c>
      <c r="C44" s="4">
        <f>'[16]WI Gas'!C44+[16]WEPCO!C44+[16]WPSC!C44+[16]Alliant!C44+[16]NSP!C44+[16]MWNG!C44+'[16]SWL&amp;P'!C44+'[16]City Gas'!C44+[16]SCVNG!C44+[16]Florence!C44+'[16]MG&amp;E'!C44</f>
        <v>2995</v>
      </c>
      <c r="D44" s="4">
        <f>'[16]WI Gas'!D44+[16]WEPCO!D44+[16]WPSC!D44+[16]Alliant!D44+[16]NSP!D44+[16]MWNG!D44+'[16]SWL&amp;P'!D44+'[16]City Gas'!D44+[16]SCVNG!D44+[16]Florence!D44+'[16]MG&amp;E'!D44</f>
        <v>2605</v>
      </c>
      <c r="E44" s="4">
        <f>'[16]WI Gas'!E44+[16]WEPCO!E44+[16]WPSC!E44+[16]Alliant!E44+[16]NSP!E44+[16]MWNG!E44+'[16]SWL&amp;P'!E44+'[16]City Gas'!E44+[16]SCVNG!E44+[16]Florence!E44+'[16]MG&amp;E'!E44</f>
        <v>67236</v>
      </c>
      <c r="F44" s="4">
        <f>'[16]WI Gas'!F44+[16]WEPCO!F44+[16]WPSC!F44+[16]Alliant!F44+[16]NSP!F44+[16]MWNG!F44+'[16]SWL&amp;P'!F44+'[16]City Gas'!F44+[16]SCVNG!F44+[16]Florence!F44+'[16]MG&amp;E'!F44</f>
        <v>247011</v>
      </c>
      <c r="G44" s="4">
        <f>'[16]WI Gas'!G44+[16]WEPCO!G44+[16]WPSC!G44+[16]Alliant!G44+[16]NSP!G44+[16]MWNG!G44+'[16]SWL&amp;P'!G44+'[16]City Gas'!G44+[16]SCVNG!G44+[16]Florence!G44+'[16]MG&amp;E'!G44</f>
        <v>315612</v>
      </c>
      <c r="H44" s="4">
        <f>'[16]WI Gas'!H44+[16]WEPCO!H44+[16]WPSC!H44+[16]Alliant!H44+[16]NSP!H44+[16]MWNG!H44+'[16]SWL&amp;P'!H44+'[16]City Gas'!H44+[16]SCVNG!H44+[16]Florence!H44+'[16]MG&amp;E'!H44</f>
        <v>275061</v>
      </c>
      <c r="I44" s="4">
        <f>'[16]WI Gas'!I44+[16]WEPCO!I44+[16]WPSC!I44+[16]Alliant!I44+[16]NSP!I44+[16]MWNG!I44+'[16]SWL&amp;P'!I44+'[16]City Gas'!I44+[16]SCVNG!I44+[16]Florence!I44+'[16]MG&amp;E'!I44</f>
        <v>375061</v>
      </c>
      <c r="J44" s="4">
        <f>'[16]WI Gas'!J44+[16]WEPCO!J44+[16]WPSC!J44+[16]Alliant!J44+[16]NSP!J44+[16]MWNG!J44+'[16]SWL&amp;P'!J44+'[16]City Gas'!J44+[16]SCVNG!J44+[16]Florence!J44+'[16]MG&amp;E'!J44</f>
        <v>288065</v>
      </c>
      <c r="K44" s="4">
        <f>'[16]WI Gas'!K44+[16]WEPCO!K44+[16]WPSC!K44+[16]Alliant!K44+[16]NSP!K44+[16]MWNG!K44+'[16]SWL&amp;P'!K44+'[16]City Gas'!K44+[16]SCVNG!K44+[16]Florence!K44+'[16]MG&amp;E'!K44</f>
        <v>21108</v>
      </c>
      <c r="L44" s="6">
        <f>SUM(B44:K44)</f>
        <v>1601919</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'[16]WI Gas'!E49:F49+[16]WEPCO!E49+[16]WPSC!E49+[16]Alliant!E49+[16]NSP!E49+[16]MWNG!E49+'[16]SWL&amp;P'!E49:F49+'[16]City Gas'!E49:F49+[16]SCVNG!E49+[16]Florence!E49+'[16]MG&amp;E'!E49:F49</f>
        <v>17</v>
      </c>
      <c r="F49" s="108"/>
      <c r="G49" s="107">
        <f>'[16]WI Gas'!G49:H49+[16]WEPCO!G49+[16]WPSC!G49+[16]Alliant!G49+[16]NSP!G49+[16]MWNG!G49+'[16]SWL&amp;P'!G49:H49+'[16]City Gas'!G49:H49+[16]SCVNG!G49+[16]Florence!G49+'[16]MG&amp;E'!G49:H49</f>
        <v>5</v>
      </c>
      <c r="H49" s="108"/>
      <c r="I49" s="107">
        <f>'[16]WI Gas'!I49:J49+[16]WEPCO!I49+[16]WPSC!I49+[16]Alliant!I49+[16]NSP!I49+[16]MWNG!I49+'[16]SWL&amp;P'!I49:J49+'[16]City Gas'!I49:J49+[16]SCVNG!I49+[16]Florence!I49+'[16]MG&amp;E'!I49:J49</f>
        <v>226</v>
      </c>
      <c r="J49" s="108"/>
      <c r="K49" s="107">
        <f>'[16]WI Gas'!K49:L49+[16]WEPCO!K49+[16]WPSC!K49+[16]Alliant!K49+[16]NSP!K49+[16]MWNG!K49+'[16]SWL&amp;P'!K49:L49+'[16]City Gas'!K49:L49+[16]SCVNG!K49+[16]Florence!K49+'[16]MG&amp;E'!K49:L49</f>
        <v>51</v>
      </c>
      <c r="L49" s="108"/>
    </row>
    <row r="50" spans="1:12" s="2" customFormat="1" x14ac:dyDescent="0.25">
      <c r="A50" s="101" t="s">
        <v>54</v>
      </c>
      <c r="B50" s="102"/>
      <c r="C50" s="102"/>
      <c r="D50" s="103"/>
      <c r="E50" s="107">
        <f>'[16]WI Gas'!E50:F50+[16]WEPCO!E50+[16]WPSC!E50+[16]Alliant!E50+[16]NSP!E50+[16]MWNG!E50+'[16]SWL&amp;P'!E50:F50+'[16]City Gas'!E50:F50+[16]SCVNG!E50+[16]Florence!E50+'[16]MG&amp;E'!E50:F50</f>
        <v>28</v>
      </c>
      <c r="F50" s="108"/>
      <c r="G50" s="107">
        <f>'[16]WI Gas'!G50:H50+[16]WEPCO!G50+[16]WPSC!G50+[16]Alliant!G50+[16]NSP!G50+[16]MWNG!G50+'[16]SWL&amp;P'!G50:H50+'[16]City Gas'!G50:H50+[16]SCVNG!G50+[16]Florence!G50+'[16]MG&amp;E'!G50:H50</f>
        <v>21</v>
      </c>
      <c r="H50" s="108"/>
      <c r="I50" s="107">
        <f>'[16]WI Gas'!I50:J50+[16]WEPCO!I50+[16]WPSC!I50+[16]Alliant!I50+[16]NSP!I50+[16]MWNG!I50+'[16]SWL&amp;P'!I50:J50+'[16]City Gas'!I50:J50+[16]SCVNG!I50+[16]Florence!I50+'[16]MG&amp;E'!I50:J50</f>
        <v>260</v>
      </c>
      <c r="J50" s="108"/>
      <c r="K50" s="107">
        <f>'[16]WI Gas'!K50:L50+[16]WEPCO!K50+[16]WPSC!K50+[16]Alliant!K50+[16]NSP!K50+[16]MWNG!K50+'[16]SWL&amp;P'!K50:L50+'[16]City Gas'!K50:L50+[16]SCVNG!K50+[16]Florence!K50+'[16]MG&amp;E'!K50:L50</f>
        <v>94</v>
      </c>
      <c r="L50" s="108"/>
    </row>
    <row r="51" spans="1:12" s="2" customFormat="1" x14ac:dyDescent="0.25">
      <c r="A51" s="101" t="s">
        <v>55</v>
      </c>
      <c r="B51" s="102"/>
      <c r="C51" s="102"/>
      <c r="D51" s="103"/>
      <c r="E51" s="107">
        <f>'[16]WI Gas'!E51:F51+[16]WEPCO!E51+[16]WPSC!E51+[16]Alliant!E51+[16]NSP!E51+[16]MWNG!E51+'[16]SWL&amp;P'!E51:F51+'[16]City Gas'!E51:F51+[16]SCVNG!E51+[16]Florence!E51+'[16]MG&amp;E'!E51:F51</f>
        <v>130</v>
      </c>
      <c r="F51" s="108"/>
      <c r="G51" s="107">
        <f>'[16]WI Gas'!G51:H51+[16]WEPCO!G51+[16]WPSC!G51+[16]Alliant!G51+[16]NSP!G51+[16]MWNG!G51+'[16]SWL&amp;P'!G51:H51+'[16]City Gas'!G51:H51+[16]SCVNG!G51+[16]Florence!G51+'[16]MG&amp;E'!G51:H51</f>
        <v>117</v>
      </c>
      <c r="H51" s="108"/>
      <c r="I51" s="107">
        <f>'[16]WI Gas'!I51:J51+[16]WEPCO!I51+[16]WPSC!I51+[16]Alliant!I51+[16]NSP!I51+[16]MWNG!I51+'[16]SWL&amp;P'!I51:J51+'[16]City Gas'!I51:J51+[16]SCVNG!I51+[16]Florence!I51+'[16]MG&amp;E'!I51:J51</f>
        <v>1150</v>
      </c>
      <c r="J51" s="108"/>
      <c r="K51" s="107">
        <f>'[16]WI Gas'!K51:L51+[16]WEPCO!K51+[16]WPSC!K51+[16]Alliant!K51+[16]NSP!K51+[16]MWNG!K51+'[16]SWL&amp;P'!K51:L51+'[16]City Gas'!K51:L51+[16]SCVNG!K51+[16]Florence!K51+'[16]MG&amp;E'!K51:L51</f>
        <v>817</v>
      </c>
      <c r="L51" s="108"/>
    </row>
    <row r="52" spans="1:12" s="2" customFormat="1" x14ac:dyDescent="0.25">
      <c r="A52" s="101" t="s">
        <v>56</v>
      </c>
      <c r="B52" s="102"/>
      <c r="C52" s="102"/>
      <c r="D52" s="103"/>
      <c r="E52" s="107">
        <f>'[16]WI Gas'!E52:F52+[16]WEPCO!E52+[16]WPSC!E52+[16]Alliant!E52+[16]NSP!E52+[16]MWNG!E52+'[16]SWL&amp;P'!E52:F52+'[16]City Gas'!E52:F52+[16]SCVNG!E52+[16]Florence!E52+'[16]MG&amp;E'!E52:F52</f>
        <v>7</v>
      </c>
      <c r="F52" s="108"/>
      <c r="G52" s="107">
        <f>'[16]WI Gas'!G52:H52+[16]WEPCO!G52+[16]WPSC!G52+[16]Alliant!G52+[16]NSP!G52+[16]MWNG!G52+'[16]SWL&amp;P'!G52:H52+'[16]City Gas'!G52:H52+[16]SCVNG!G52+[16]Florence!G52+'[16]MG&amp;E'!G52:H52</f>
        <v>4</v>
      </c>
      <c r="H52" s="108"/>
      <c r="I52" s="107">
        <f>'[16]WI Gas'!I52:J52+[16]WEPCO!I52+[16]WPSC!I52+[16]Alliant!I52+[16]NSP!I52+[16]MWNG!I52+'[16]SWL&amp;P'!I52:J52+'[16]City Gas'!I52:J52+[16]SCVNG!I52+[16]Florence!I52+'[16]MG&amp;E'!I52:J52</f>
        <v>192</v>
      </c>
      <c r="J52" s="108"/>
      <c r="K52" s="107">
        <f>'[16]WI Gas'!K52:L52+[16]WEPCO!K52+[16]WPSC!K52+[16]Alliant!K52+[16]NSP!K52+[16]MWNG!K52+'[16]SWL&amp;P'!K52:L52+'[16]City Gas'!K52:L52+[16]SCVNG!K52+[16]Florence!K52+'[16]MG&amp;E'!K52:L52</f>
        <v>50</v>
      </c>
      <c r="L52" s="108"/>
    </row>
    <row r="53" spans="1:12" s="2" customFormat="1" x14ac:dyDescent="0.25">
      <c r="A53" s="101" t="s">
        <v>57</v>
      </c>
      <c r="B53" s="102"/>
      <c r="C53" s="102"/>
      <c r="D53" s="103"/>
      <c r="E53" s="107">
        <f>'[16]WI Gas'!E53:F53+[16]WEPCO!E53+[16]WPSC!E53+[16]Alliant!E53+[16]NSP!E53+[16]MWNG!E53+'[16]SWL&amp;P'!E53:F53+'[16]City Gas'!E53:F53+[16]SCVNG!E53+[16]Florence!E53+'[16]MG&amp;E'!E53:F53</f>
        <v>252</v>
      </c>
      <c r="F53" s="108"/>
      <c r="G53" s="107">
        <f>'[16]WI Gas'!G53:H53+[16]WEPCO!G53+[16]WPSC!G53+[16]Alliant!G53+[16]NSP!G53+[16]MWNG!G53+'[16]SWL&amp;P'!G53:H53+'[16]City Gas'!G53:H53+[16]SCVNG!G53+[16]Florence!G53+'[16]MG&amp;E'!G53:H53</f>
        <v>123</v>
      </c>
      <c r="H53" s="108"/>
      <c r="I53" s="107">
        <f>'[16]WI Gas'!I53:J53+[16]WEPCO!I53+[16]WPSC!I53+[16]Alliant!I53+[16]NSP!I53+[16]MWNG!I53+'[16]SWL&amp;P'!I53:J53+'[16]City Gas'!I53:J53+[16]SCVNG!I53+[16]Florence!I53+'[16]MG&amp;E'!I53:J53</f>
        <v>2601</v>
      </c>
      <c r="J53" s="108"/>
      <c r="K53" s="107">
        <f>'[16]WI Gas'!K53:L53+[16]WEPCO!K53+[16]WPSC!K53+[16]Alliant!K53+[16]NSP!K53+[16]MWNG!K53+'[16]SWL&amp;P'!K53:L53+'[16]City Gas'!K53:L53+[16]SCVNG!K53+[16]Florence!K53+'[16]MG&amp;E'!K53:L53</f>
        <v>539</v>
      </c>
      <c r="L53" s="108"/>
    </row>
    <row r="54" spans="1:12" s="2" customFormat="1" x14ac:dyDescent="0.25">
      <c r="A54" s="101" t="s">
        <v>58</v>
      </c>
      <c r="B54" s="102"/>
      <c r="C54" s="102"/>
      <c r="D54" s="103"/>
      <c r="E54" s="107">
        <f>'[16]WI Gas'!E54:F54+[16]WEPCO!E54+[16]WPSC!E54+[16]Alliant!E54+[16]NSP!E54+[16]MWNG!E54+'[16]SWL&amp;P'!E54:F54+'[16]City Gas'!E54:F54+[16]SCVNG!E54+[16]Florence!E54+'[16]MG&amp;E'!E54:F54</f>
        <v>183</v>
      </c>
      <c r="F54" s="108"/>
      <c r="G54" s="107">
        <f>'[16]WI Gas'!G54:H54+[16]WEPCO!G54+[16]WPSC!G54+[16]Alliant!G54+[16]NSP!G54+[16]MWNG!G54+'[16]SWL&amp;P'!G54:H54+'[16]City Gas'!G54:H54+[16]SCVNG!G54+[16]Florence!G54+'[16]MG&amp;E'!G54:H54</f>
        <v>52</v>
      </c>
      <c r="H54" s="108"/>
      <c r="I54" s="107">
        <f>'[16]WI Gas'!I54:J54+[16]WEPCO!I54+[16]WPSC!I54+[16]Alliant!I54+[16]NSP!I54+[16]MWNG!I54+'[16]SWL&amp;P'!I54:J54+'[16]City Gas'!I54:J54+[16]SCVNG!I54+[16]Florence!I54+'[16]MG&amp;E'!I54:J54</f>
        <v>4533</v>
      </c>
      <c r="J54" s="108"/>
      <c r="K54" s="107">
        <f>'[16]WI Gas'!K54:L54+[16]WEPCO!K54+[16]WPSC!K54+[16]Alliant!K54+[16]NSP!K54+[16]MWNG!K54+'[16]SWL&amp;P'!K54:L54+'[16]City Gas'!K54:L54+[16]SCVNG!K54+[16]Florence!K54+'[16]MG&amp;E'!K54:L54</f>
        <v>1077</v>
      </c>
      <c r="L54" s="108"/>
    </row>
    <row r="55" spans="1:12" s="2" customFormat="1" x14ac:dyDescent="0.25">
      <c r="A55" s="101" t="s">
        <v>59</v>
      </c>
      <c r="B55" s="102"/>
      <c r="C55" s="102"/>
      <c r="D55" s="103"/>
      <c r="E55" s="107">
        <f>'[16]WI Gas'!E55:F55+[16]WEPCO!E55+[16]WPSC!E55+[16]Alliant!E55+[16]NSP!E55+[16]MWNG!E55+'[16]SWL&amp;P'!E55:F55+'[16]City Gas'!E55:F55+[16]SCVNG!E55+[16]Florence!E55+'[16]MG&amp;E'!E55:F55</f>
        <v>2</v>
      </c>
      <c r="F55" s="108"/>
      <c r="G55" s="107">
        <f>'[16]WI Gas'!G55:H55+[16]WEPCO!G55+[16]WPSC!G55+[16]Alliant!G55+[16]NSP!G55+[16]MWNG!G55+'[16]SWL&amp;P'!G55:H55+'[16]City Gas'!G55:H55+[16]SCVNG!G55+[16]Florence!G55+'[16]MG&amp;E'!G55:H55</f>
        <v>1</v>
      </c>
      <c r="H55" s="108"/>
      <c r="I55" s="107">
        <f>'[16]WI Gas'!I55:J55+[16]WEPCO!I55+[16]WPSC!I55+[16]Alliant!I55+[16]NSP!I55+[16]MWNG!I55+'[16]SWL&amp;P'!I55:J55+'[16]City Gas'!I55:J55+[16]SCVNG!I55+[16]Florence!I55+'[16]MG&amp;E'!I55:J55</f>
        <v>58</v>
      </c>
      <c r="J55" s="108"/>
      <c r="K55" s="107">
        <f>'[16]WI Gas'!K55:L55+[16]WEPCO!K55+[16]WPSC!K55+[16]Alliant!K55+[16]NSP!K55+[16]MWNG!K55+'[16]SWL&amp;P'!K55:L55+'[16]City Gas'!K55:L55+[16]SCVNG!K55+[16]Florence!K55+'[16]MG&amp;E'!K55:L55</f>
        <v>4</v>
      </c>
      <c r="L55" s="108"/>
    </row>
    <row r="56" spans="1:12" s="2" customFormat="1" x14ac:dyDescent="0.25">
      <c r="A56" s="101" t="s">
        <v>10</v>
      </c>
      <c r="B56" s="102"/>
      <c r="C56" s="102"/>
      <c r="D56" s="103"/>
      <c r="E56" s="107">
        <f>'[16]WI Gas'!E56:F56+[16]WEPCO!E56+[16]WPSC!E56+[16]Alliant!E56+[16]NSP!E56+[16]MWNG!E56+'[16]SWL&amp;P'!E56:F56+'[16]City Gas'!E56:F56+[16]SCVNG!E56+[16]Florence!E56+'[16]MG&amp;E'!E56:F56</f>
        <v>38</v>
      </c>
      <c r="F56" s="108"/>
      <c r="G56" s="107">
        <f>'[16]WI Gas'!G56:H56+[16]WEPCO!G56+[16]WPSC!G56+[16]Alliant!G56+[16]NSP!G56+[16]MWNG!G56+'[16]SWL&amp;P'!G56:H56+'[16]City Gas'!G56:H56+[16]SCVNG!G56+[16]Florence!G56+'[16]MG&amp;E'!G56:H56</f>
        <v>19</v>
      </c>
      <c r="H56" s="108"/>
      <c r="I56" s="107">
        <f>'[16]WI Gas'!I56:J56+[16]WEPCO!I56+[16]WPSC!I56+[16]Alliant!I56+[16]NSP!I56+[16]MWNG!I56+'[16]SWL&amp;P'!I56:J56+'[16]City Gas'!I56:J56+[16]SCVNG!I56+[16]Florence!I56+'[16]MG&amp;E'!I56:J56</f>
        <v>1169</v>
      </c>
      <c r="J56" s="108"/>
      <c r="K56" s="107">
        <f>'[16]WI Gas'!K56:L56+[16]WEPCO!K56+[16]WPSC!K56+[16]Alliant!K56+[16]NSP!K56+[16]MWNG!K56+'[16]SWL&amp;P'!K56:L56+'[16]City Gas'!K56:L56+[16]SCVNG!K56+[16]Florence!K56+'[16]MG&amp;E'!K56:L56</f>
        <v>459</v>
      </c>
      <c r="L56" s="108"/>
    </row>
    <row r="57" spans="1:12" s="2" customFormat="1" x14ac:dyDescent="0.25">
      <c r="A57" s="97" t="s">
        <v>60</v>
      </c>
      <c r="B57" s="97"/>
      <c r="C57" s="97"/>
      <c r="D57" s="97"/>
      <c r="E57" s="97"/>
      <c r="F57" s="97"/>
      <c r="G57" s="337">
        <f>'[16]WI Gas'!G57:L57+[16]WEPCO!G57+[16]WPSC!G57+[16]Alliant!G57+[16]NSP!G57+[16]MWNG!G57+'[16]SWL&amp;P'!G57:L57+'[16]City Gas'!G57:L57+[16]SCVNG!G57+[16]Florence!G57+'[16]MG&amp;E'!G57:L57</f>
        <v>169</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101" t="s">
        <v>63</v>
      </c>
      <c r="B60" s="102"/>
      <c r="C60" s="103"/>
      <c r="D60" s="4">
        <f>'[16]WI Gas'!D60+[16]WEPCO!D60+[16]WPSC!D60+[16]Alliant!D60+[16]NSP!D60+[16]MWNG!D60+'[16]SWL&amp;P'!D60+'[16]City Gas'!D60+[16]SCVNG!D60+[16]Florence!D60+'[16]MG&amp;E'!D60</f>
        <v>1207</v>
      </c>
      <c r="E60" s="101" t="s">
        <v>64</v>
      </c>
      <c r="F60" s="102"/>
      <c r="G60" s="102"/>
      <c r="H60" s="102"/>
      <c r="I60" s="102"/>
      <c r="J60" s="102"/>
      <c r="K60" s="103"/>
      <c r="L60" s="4">
        <f>'[16]WI Gas'!L60+[16]WEPCO!L60+[16]WPSC!L60+[16]Alliant!L60+[16]NSP!L60+[16]MWNG!L60+'[16]SWL&amp;P'!L60+'[16]City Gas'!L60+[16]SCVNG!L60+[16]Florence!L60+'[16]MG&amp;E'!L60</f>
        <v>14748</v>
      </c>
    </row>
    <row r="61" spans="1:12" s="2" customFormat="1" x14ac:dyDescent="0.25">
      <c r="A61" s="337" t="s">
        <v>65</v>
      </c>
      <c r="B61" s="338"/>
      <c r="C61" s="339"/>
      <c r="D61" s="4">
        <f>'[16]WI Gas'!D61+[16]WEPCO!D61+[16]WPSC!D61+[16]Alliant!D61+[16]NSP!D61+[16]MWNG!D61+'[16]SWL&amp;P'!D61+'[16]City Gas'!D61+[16]SCVNG!D61+[16]Florence!D61+'[16]MG&amp;E'!D61</f>
        <v>680555</v>
      </c>
      <c r="E61" s="101" t="s">
        <v>66</v>
      </c>
      <c r="F61" s="102"/>
      <c r="G61" s="102"/>
      <c r="H61" s="102"/>
      <c r="I61" s="102"/>
      <c r="J61" s="102"/>
      <c r="K61" s="103"/>
      <c r="L61" s="4">
        <f>'[16]WI Gas'!L61+[16]WEPCO!L61+[16]WPSC!L61+[16]Alliant!L61+[16]NSP!L61+[16]MWNG!L61+'[16]SWL&amp;P'!L61+'[16]City Gas'!L61+[16]SCVNG!L61+[16]Florence!L61+'[16]MG&amp;E'!L61</f>
        <v>132618</v>
      </c>
    </row>
    <row r="62" spans="1:12" s="2" customFormat="1" x14ac:dyDescent="0.25">
      <c r="A62" s="7"/>
      <c r="B62" s="8"/>
      <c r="C62" s="8"/>
      <c r="D62" s="8"/>
      <c r="E62" s="8"/>
      <c r="F62" s="8"/>
      <c r="G62" s="8"/>
      <c r="H62" s="8"/>
      <c r="I62" s="8"/>
      <c r="J62" s="8"/>
      <c r="K62" s="8"/>
      <c r="L62" s="9"/>
    </row>
    <row r="63" spans="1:12" s="2" customFormat="1" x14ac:dyDescent="0.25">
      <c r="A63" s="79" t="s">
        <v>67</v>
      </c>
      <c r="B63" s="79"/>
      <c r="C63" s="79"/>
      <c r="D63" s="79"/>
      <c r="E63" s="79" t="s">
        <v>68</v>
      </c>
      <c r="F63" s="79"/>
      <c r="G63" s="79"/>
      <c r="H63" s="79"/>
      <c r="I63" s="79"/>
      <c r="J63" s="79"/>
      <c r="K63" s="79"/>
      <c r="L63" s="79"/>
    </row>
    <row r="64" spans="1:12" s="2" customFormat="1" x14ac:dyDescent="0.25">
      <c r="A64" s="80" t="s">
        <v>69</v>
      </c>
      <c r="B64" s="80"/>
      <c r="C64" s="80"/>
      <c r="D64" s="106">
        <f>'[16]WI Gas'!D64:D65+[16]WEPCO!D64+[16]WPSC!D64+[16]Alliant!D64+[16]NSP!D64+[16]MWNG!D64+'[16]SWL&amp;P'!D64:D65+'[16]City Gas'!D64:D65+[16]SCVNG!D64+[16]Florence!D64+'[16]MG&amp;E'!D64:D65</f>
        <v>45</v>
      </c>
      <c r="E64" s="80" t="s">
        <v>70</v>
      </c>
      <c r="F64" s="80"/>
      <c r="G64" s="80"/>
      <c r="H64" s="80"/>
      <c r="I64" s="80"/>
      <c r="J64" s="80"/>
      <c r="K64" s="80"/>
      <c r="L64" s="109" t="s">
        <v>71</v>
      </c>
    </row>
    <row r="65" spans="1:12" s="2" customFormat="1" x14ac:dyDescent="0.25">
      <c r="A65" s="80"/>
      <c r="B65" s="80"/>
      <c r="C65" s="80"/>
      <c r="D65" s="106"/>
      <c r="E65" s="80"/>
      <c r="F65" s="80"/>
      <c r="G65" s="80"/>
      <c r="H65" s="80"/>
      <c r="I65" s="80"/>
      <c r="J65" s="80"/>
      <c r="K65" s="80"/>
      <c r="L65" s="109"/>
    </row>
    <row r="66" spans="1:12" x14ac:dyDescent="0.25">
      <c r="A66" s="18"/>
      <c r="B66" s="19"/>
      <c r="C66" s="19"/>
      <c r="D66" s="19"/>
      <c r="E66" s="19"/>
      <c r="F66" s="19"/>
      <c r="G66" s="19"/>
      <c r="H66" s="19"/>
      <c r="I66" s="19"/>
      <c r="J66" s="19"/>
      <c r="K66" s="19"/>
      <c r="L66" s="20"/>
    </row>
    <row r="67" spans="1:12" x14ac:dyDescent="0.25">
      <c r="A67" s="79" t="s">
        <v>72</v>
      </c>
      <c r="B67" s="79"/>
      <c r="C67" s="79"/>
      <c r="D67" s="79"/>
      <c r="E67" s="79"/>
      <c r="F67" s="79"/>
      <c r="G67" s="79"/>
      <c r="H67" s="79"/>
      <c r="I67" s="79"/>
      <c r="J67" s="79"/>
      <c r="K67" s="79"/>
      <c r="L67" s="79"/>
    </row>
    <row r="68" spans="1:12" x14ac:dyDescent="0.25">
      <c r="A68" s="84" t="s">
        <v>73</v>
      </c>
      <c r="B68" s="85"/>
      <c r="C68" s="85"/>
      <c r="D68" s="85"/>
      <c r="E68" s="85"/>
      <c r="F68" s="85"/>
      <c r="G68" s="85"/>
      <c r="H68" s="85"/>
      <c r="I68" s="85"/>
      <c r="J68" s="85"/>
      <c r="K68" s="85"/>
      <c r="L68" s="86"/>
    </row>
    <row r="69" spans="1:12" x14ac:dyDescent="0.25">
      <c r="A69" s="21" t="s">
        <v>18</v>
      </c>
      <c r="B69" s="357">
        <f>L12</f>
        <v>37217.24</v>
      </c>
      <c r="C69" s="357"/>
      <c r="D69" s="19"/>
      <c r="E69" s="19"/>
      <c r="F69" s="19"/>
      <c r="G69" s="19"/>
      <c r="H69" s="19"/>
      <c r="I69" s="19"/>
      <c r="J69" s="19"/>
      <c r="K69" s="19"/>
      <c r="L69" s="20"/>
    </row>
    <row r="70" spans="1:12" x14ac:dyDescent="0.25">
      <c r="A70" s="21" t="s">
        <v>74</v>
      </c>
      <c r="B70" s="357">
        <f>L78</f>
        <v>27584.107196969693</v>
      </c>
      <c r="C70" s="357"/>
      <c r="D70" s="19"/>
      <c r="E70" s="19"/>
      <c r="F70" s="19"/>
      <c r="G70" s="19"/>
      <c r="H70" s="19"/>
      <c r="I70" s="19"/>
      <c r="J70" s="19"/>
      <c r="K70" s="19"/>
      <c r="L70" s="20"/>
    </row>
    <row r="71" spans="1:12" x14ac:dyDescent="0.25">
      <c r="A71" s="21" t="s">
        <v>75</v>
      </c>
      <c r="B71" s="357">
        <f>SUM(B69:C70)</f>
        <v>64801.347196969691</v>
      </c>
      <c r="C71" s="357"/>
      <c r="D71" s="19"/>
      <c r="E71" s="19"/>
      <c r="F71" s="19"/>
      <c r="G71" s="19"/>
      <c r="H71" s="19"/>
      <c r="I71" s="19"/>
      <c r="J71" s="19"/>
      <c r="K71" s="19"/>
      <c r="L71" s="20"/>
    </row>
    <row r="72" spans="1:12" x14ac:dyDescent="0.25">
      <c r="A72" s="21"/>
      <c r="B72" s="22"/>
      <c r="C72" s="22"/>
      <c r="D72" s="19"/>
      <c r="E72" s="19"/>
      <c r="F72" s="19"/>
      <c r="G72" s="19"/>
      <c r="H72" s="19"/>
      <c r="I72" s="19"/>
      <c r="J72" s="19"/>
      <c r="K72" s="19"/>
      <c r="L72" s="20"/>
    </row>
    <row r="73" spans="1:12" x14ac:dyDescent="0.25">
      <c r="A73" s="79" t="s">
        <v>76</v>
      </c>
      <c r="B73" s="79"/>
      <c r="C73" s="79"/>
      <c r="D73" s="79"/>
      <c r="E73" s="79"/>
      <c r="F73" s="79"/>
      <c r="G73" s="79"/>
      <c r="H73" s="79"/>
      <c r="I73" s="79"/>
      <c r="J73" s="79"/>
      <c r="K73" s="79"/>
      <c r="L73" s="79"/>
    </row>
    <row r="74" spans="1:12" ht="15.6" customHeight="1" x14ac:dyDescent="0.25">
      <c r="A74" s="84" t="s">
        <v>77</v>
      </c>
      <c r="B74" s="85"/>
      <c r="C74" s="85"/>
      <c r="D74" s="85"/>
      <c r="E74" s="85"/>
      <c r="F74" s="85"/>
      <c r="G74" s="85"/>
      <c r="H74" s="85"/>
      <c r="I74" s="85"/>
      <c r="J74" s="85"/>
      <c r="K74" s="85"/>
      <c r="L74" s="86"/>
    </row>
    <row r="75" spans="1:12" ht="15.6" customHeight="1" x14ac:dyDescent="0.25">
      <c r="A75" s="3"/>
      <c r="B75" s="125" t="s">
        <v>5</v>
      </c>
      <c r="C75" s="125"/>
      <c r="D75" s="125"/>
      <c r="E75" s="125"/>
      <c r="F75" s="125" t="s">
        <v>6</v>
      </c>
      <c r="G75" s="125" t="s">
        <v>7</v>
      </c>
      <c r="H75" s="125" t="s">
        <v>8</v>
      </c>
      <c r="I75" s="126" t="s">
        <v>9</v>
      </c>
      <c r="J75" s="127" t="s">
        <v>10</v>
      </c>
      <c r="K75" s="128"/>
      <c r="L75" s="120" t="s">
        <v>11</v>
      </c>
    </row>
    <row r="76" spans="1:12" ht="15.6" customHeight="1" x14ac:dyDescent="0.25">
      <c r="A76" s="3"/>
      <c r="B76" s="121" t="s">
        <v>12</v>
      </c>
      <c r="C76" s="121"/>
      <c r="D76" s="121" t="s">
        <v>13</v>
      </c>
      <c r="E76" s="121"/>
      <c r="F76" s="121"/>
      <c r="G76" s="121"/>
      <c r="H76" s="121"/>
      <c r="I76" s="106"/>
      <c r="J76" s="127"/>
      <c r="K76" s="128"/>
      <c r="L76" s="109"/>
    </row>
    <row r="77" spans="1:12" x14ac:dyDescent="0.25">
      <c r="A77" s="3"/>
      <c r="B77" s="4" t="s">
        <v>14</v>
      </c>
      <c r="C77" s="4" t="s">
        <v>15</v>
      </c>
      <c r="D77" s="4" t="s">
        <v>16</v>
      </c>
      <c r="E77" s="4" t="s">
        <v>17</v>
      </c>
      <c r="F77" s="121"/>
      <c r="G77" s="121"/>
      <c r="H77" s="121"/>
      <c r="I77" s="106"/>
      <c r="J77" s="129"/>
      <c r="K77" s="130"/>
      <c r="L77" s="109"/>
    </row>
    <row r="78" spans="1:12" x14ac:dyDescent="0.25">
      <c r="A78" s="5" t="s">
        <v>74</v>
      </c>
      <c r="B78" s="4">
        <f>'[16]WI Gas'!B78+[16]WEPCO!B78+[16]WPSC!B78+[16]Alliant!B78+[16]NSP!B78+[16]MWNG!B78+'[16]SWL&amp;P'!B78+'[16]City Gas'!B78+[16]SCVNG!B78+[16]Florence!B78+'[16]MG&amp;E'!B78</f>
        <v>0</v>
      </c>
      <c r="C78" s="4">
        <f>'[16]WI Gas'!C78+[16]WEPCO!C78+[16]WPSC!C78+[16]Alliant!C78+[16]NSP!C78+[16]MWNG!C78+'[16]SWL&amp;P'!C78+'[16]City Gas'!C78+[16]SCVNG!C78+[16]Florence!C78+'[16]MG&amp;E'!C78</f>
        <v>0</v>
      </c>
      <c r="D78" s="4">
        <f>'[16]WI Gas'!D78+[16]WEPCO!D78+[16]WPSC!D78+[16]Alliant!D78+[16]NSP!D78+[16]MWNG!D78+'[16]SWL&amp;P'!D78+'[16]City Gas'!D78+[16]SCVNG!D78+[16]Florence!D78+'[16]MG&amp;E'!D78</f>
        <v>0</v>
      </c>
      <c r="E78" s="4">
        <f>'[16]WI Gas'!E78+[16]WEPCO!E78+[16]WPSC!E78+[16]Alliant!E78+[16]NSP!E78+[16]MWNG!E78+'[16]SWL&amp;P'!E78+'[16]City Gas'!E78+[16]SCVNG!E78+[16]Florence!E78+'[16]MG&amp;E'!E78</f>
        <v>5275.7717803030291</v>
      </c>
      <c r="F78" s="4">
        <f>'[16]WI Gas'!F78+[16]WEPCO!F78+[16]WPSC!F78+[16]Alliant!F78+[16]NSP!F78+[16]MWNG!F78+'[16]SWL&amp;P'!F78+'[16]City Gas'!F78+[16]SCVNG!F78+[16]Florence!F78+'[16]MG&amp;E'!F78</f>
        <v>0</v>
      </c>
      <c r="G78" s="4">
        <f>'[16]WI Gas'!G78+[16]WEPCO!G78+[16]WPSC!G78+[16]Alliant!G78+[16]NSP!G78+[16]MWNG!G78+'[16]SWL&amp;P'!G78+'[16]City Gas'!G78+[16]SCVNG!G78+[16]Florence!G78+'[16]MG&amp;E'!G78</f>
        <v>364.66496212121211</v>
      </c>
      <c r="H78" s="4">
        <f>'[16]WI Gas'!H78+[16]WEPCO!H78+[16]WPSC!H78+[16]Alliant!H78+[16]NSP!H78+[16]MWNG!H78+'[16]SWL&amp;P'!H78+'[16]City Gas'!H78+[16]SCVNG!H78+[16]Florence!H78+'[16]MG&amp;E'!H78</f>
        <v>0</v>
      </c>
      <c r="I78" s="4">
        <f>'[16]WI Gas'!I78+[16]WEPCO!I78+[16]WPSC!I78+[16]Alliant!I78+[16]NSP!I78+[16]MWNG!I78+'[16]SWL&amp;P'!I78+'[16]City Gas'!I78+[16]SCVNG!I78+[16]Florence!I78+'[16]MG&amp;E'!I78</f>
        <v>21943.62159090909</v>
      </c>
      <c r="J78" s="107">
        <f>'[16]WI Gas'!J78:K78+[16]WEPCO!J78+[16]WPSC!J78+[16]Alliant!J78+[16]NSP!J78+[16]MWNG!J78+'[16]SWL&amp;P'!J78:K78+'[16]City Gas'!J78:K78+[16]SCVNG!J78+[16]Florence!J78+'[16]MG&amp;E'!J78:K78</f>
        <v>4.8863636363636366E-2</v>
      </c>
      <c r="K78" s="108"/>
      <c r="L78" s="6">
        <f>SUM(B78:J78)</f>
        <v>27584.107196969693</v>
      </c>
    </row>
    <row r="79" spans="1:12" x14ac:dyDescent="0.25">
      <c r="A79" s="18"/>
      <c r="B79" s="19"/>
      <c r="C79" s="19"/>
      <c r="D79" s="19"/>
      <c r="E79" s="19"/>
      <c r="F79" s="19"/>
      <c r="G79" s="19"/>
      <c r="H79" s="19"/>
      <c r="I79" s="19"/>
      <c r="J79" s="19"/>
      <c r="K79" s="19"/>
      <c r="L79" s="20"/>
    </row>
    <row r="80" spans="1:12" x14ac:dyDescent="0.25">
      <c r="A80" s="97" t="s">
        <v>78</v>
      </c>
      <c r="B80" s="97"/>
      <c r="C80" s="97"/>
      <c r="D80" s="97"/>
      <c r="E80" s="97"/>
      <c r="F80" s="97"/>
      <c r="G80" s="97"/>
      <c r="H80" s="97"/>
      <c r="I80" s="97"/>
      <c r="J80" s="97"/>
      <c r="K80" s="97"/>
      <c r="L80" s="97"/>
    </row>
    <row r="81" spans="1:12" x14ac:dyDescent="0.25">
      <c r="A81" s="10" t="s">
        <v>21</v>
      </c>
      <c r="B81" s="4" t="s">
        <v>22</v>
      </c>
      <c r="C81" s="4" t="s">
        <v>35</v>
      </c>
      <c r="D81" s="106" t="s">
        <v>36</v>
      </c>
      <c r="E81" s="106"/>
      <c r="F81" s="106" t="s">
        <v>24</v>
      </c>
      <c r="G81" s="106"/>
      <c r="H81" s="106" t="s">
        <v>25</v>
      </c>
      <c r="I81" s="106"/>
      <c r="J81" s="107" t="s">
        <v>37</v>
      </c>
      <c r="K81" s="108"/>
      <c r="L81" s="6" t="s">
        <v>11</v>
      </c>
    </row>
    <row r="82" spans="1:12" x14ac:dyDescent="0.25">
      <c r="A82" s="5" t="s">
        <v>5</v>
      </c>
      <c r="B82" s="4">
        <f>'[16]WI Gas'!B82+[16]WEPCO!B82+[16]WPSC!B82+[16]Alliant!B82+[16]NSP!B82+[16]MWNG!B82+'[16]SWL&amp;P'!B82+'[16]City Gas'!B82+[16]SCVNG!B82+[16]Florence!B82+'[16]MG&amp;E'!B82</f>
        <v>0</v>
      </c>
      <c r="C82" s="4">
        <f>'[16]WI Gas'!C82+[16]WEPCO!C82+[16]WPSC!C82+[16]Alliant!C82+[16]NSP!C82+[16]MWNG!C82+'[16]SWL&amp;P'!C82+'[16]City Gas'!C82+[16]SCVNG!C82+[16]Florence!C82+'[16]MG&amp;E'!C82</f>
        <v>4630.7157196969692</v>
      </c>
      <c r="D82" s="107">
        <f>'[16]WI Gas'!D82:E82+[16]WEPCO!D82+[16]WPSC!D82+[16]Alliant!D82+[16]NSP!D82+[16]MWNG!D82+'[16]SWL&amp;P'!D82:E82+'[16]City Gas'!D82:E82+[16]SCVNG!D82+[16]Florence!D82+'[16]MG&amp;E'!D82:E82</f>
        <v>615.032196969697</v>
      </c>
      <c r="E82" s="108"/>
      <c r="F82" s="107">
        <f>'[16]WI Gas'!F82:G82+[16]WEPCO!F82+[16]WPSC!F82+[16]Alliant!F82+[16]NSP!F82+[16]MWNG!F82+'[16]SWL&amp;P'!F82:G82+'[16]City Gas'!F82:G82+[16]SCVNG!F82+[16]Florence!F82+'[16]MG&amp;E'!F82:G82</f>
        <v>25.749431818181819</v>
      </c>
      <c r="G82" s="108"/>
      <c r="H82" s="107">
        <f>'[16]WI Gas'!H82:I82+[16]WEPCO!H82+[16]WPSC!H82+[16]Alliant!H82+[16]NSP!H82+[16]MWNG!H82+'[16]SWL&amp;P'!H82:I82+'[16]City Gas'!H82:I82+[16]SCVNG!H82+[16]Florence!H82+'[16]MG&amp;E'!H82:I82</f>
        <v>4.1359848484848483</v>
      </c>
      <c r="I82" s="108"/>
      <c r="J82" s="107">
        <f>'[16]WI Gas'!J82:K82+[16]WEPCO!J82+[16]WPSC!J82+[16]Alliant!J82+[16]NSP!J82+[16]MWNG!J82+'[16]SWL&amp;P'!J82:K82+'[16]City Gas'!J82:K82+[16]SCVNG!J82+[16]Florence!J82+'[16]MG&amp;E'!J82:K82</f>
        <v>0.13844696969696971</v>
      </c>
      <c r="K82" s="108"/>
      <c r="L82" s="6">
        <f>SUM(B82:J82)</f>
        <v>5275.7717803030291</v>
      </c>
    </row>
    <row r="83" spans="1:12" x14ac:dyDescent="0.25">
      <c r="A83" s="5" t="s">
        <v>28</v>
      </c>
      <c r="B83" s="4">
        <f>'[16]WI Gas'!B83+[16]WEPCO!B83+[16]WPSC!B83+[16]Alliant!B83+[16]NSP!B83+[16]MWNG!B83+'[16]SWL&amp;P'!B83+'[16]City Gas'!B83+[16]SCVNG!B83+[16]Florence!B83+'[16]MG&amp;E'!B83</f>
        <v>0</v>
      </c>
      <c r="C83" s="4">
        <f>'[16]WI Gas'!C83+[16]WEPCO!C83+[16]WPSC!C83+[16]Alliant!C83+[16]NSP!C83+[16]MWNG!C83+'[16]SWL&amp;P'!C83+'[16]City Gas'!C83+[16]SCVNG!C83+[16]Florence!C83+'[16]MG&amp;E'!C83</f>
        <v>0</v>
      </c>
      <c r="D83" s="107">
        <f>'[16]WI Gas'!D83:E83+[16]WEPCO!D83+[16]WPSC!D83+[16]Alliant!D83+[16]NSP!D83+[16]MWNG!D83+'[16]SWL&amp;P'!D83:E83+'[16]City Gas'!D83:E83+[16]SCVNG!D83+[16]Florence!D83+'[16]MG&amp;E'!D83:E83</f>
        <v>0</v>
      </c>
      <c r="E83" s="108"/>
      <c r="F83" s="107">
        <f>'[16]WI Gas'!F83:G83+[16]WEPCO!F83+[16]WPSC!F83+[16]Alliant!F83+[16]NSP!F83+[16]MWNG!F83+'[16]SWL&amp;P'!F83:G83+'[16]City Gas'!F83:G83+[16]SCVNG!F83+[16]Florence!F83+'[16]MG&amp;E'!F83:G83</f>
        <v>0</v>
      </c>
      <c r="G83" s="108"/>
      <c r="H83" s="107">
        <f>'[16]WI Gas'!H83:I83+[16]WEPCO!H83+[16]WPSC!H83+[16]Alliant!H83+[16]NSP!H83+[16]MWNG!H83+'[16]SWL&amp;P'!H83:I83+'[16]City Gas'!H83:I83+[16]SCVNG!H83+[16]Florence!H83+'[16]MG&amp;E'!H83:I83</f>
        <v>0</v>
      </c>
      <c r="I83" s="108"/>
      <c r="J83" s="107">
        <f>'[16]WI Gas'!J83:K83+[16]WEPCO!J83+[16]WPSC!J83+[16]Alliant!J83+[16]NSP!J83+[16]MWNG!J83+'[16]SWL&amp;P'!J83:K83+'[16]City Gas'!J83:K83+[16]SCVNG!J83+[16]Florence!J83+'[16]MG&amp;E'!J83:K83</f>
        <v>0</v>
      </c>
      <c r="K83" s="108"/>
      <c r="L83" s="6">
        <f t="shared" ref="L83:L90" si="4">SUM(B83:J83)</f>
        <v>0</v>
      </c>
    </row>
    <row r="84" spans="1:12" x14ac:dyDescent="0.25">
      <c r="A84" s="5" t="s">
        <v>7</v>
      </c>
      <c r="B84" s="4">
        <f>'[16]WI Gas'!B84+[16]WEPCO!B84+[16]WPSC!B84+[16]Alliant!B84+[16]NSP!B84+[16]MWNG!B84+'[16]SWL&amp;P'!B84+'[16]City Gas'!B84+[16]SCVNG!B84+[16]Florence!B84+'[16]MG&amp;E'!B84</f>
        <v>0</v>
      </c>
      <c r="C84" s="4">
        <f>'[16]WI Gas'!C84+[16]WEPCO!C84+[16]WPSC!C84+[16]Alliant!C84+[16]NSP!C84+[16]MWNG!C84+'[16]SWL&amp;P'!C84+'[16]City Gas'!C84+[16]SCVNG!C84+[16]Florence!C84+'[16]MG&amp;E'!C84</f>
        <v>15.157196969696969</v>
      </c>
      <c r="D84" s="107">
        <f>'[16]WI Gas'!D84:E84+[16]WEPCO!D84+[16]WPSC!D84+[16]Alliant!D84+[16]NSP!D84+[16]MWNG!D84+'[16]SWL&amp;P'!D84:E84+'[16]City Gas'!D84:E84+[16]SCVNG!D84+[16]Florence!D84+'[16]MG&amp;E'!D84:E84</f>
        <v>349.50776515151517</v>
      </c>
      <c r="E84" s="108"/>
      <c r="F84" s="107">
        <f>'[16]WI Gas'!F84:G84+[16]WEPCO!F84+[16]WPSC!F84+[16]Alliant!F84+[16]NSP!F84+[16]MWNG!F84+'[16]SWL&amp;P'!F84:G84+'[16]City Gas'!F84:G84+[16]SCVNG!F84+[16]Florence!F84+'[16]MG&amp;E'!F84:G84</f>
        <v>0</v>
      </c>
      <c r="G84" s="108"/>
      <c r="H84" s="107">
        <f>'[16]WI Gas'!H84:I84+[16]WEPCO!H84+[16]WPSC!H84+[16]Alliant!H84+[16]NSP!H84+[16]MWNG!H84+'[16]SWL&amp;P'!H84:I84+'[16]City Gas'!H84:I84+[16]SCVNG!H84+[16]Florence!H84+'[16]MG&amp;E'!H84:I84</f>
        <v>0</v>
      </c>
      <c r="I84" s="108"/>
      <c r="J84" s="107">
        <f>'[16]WI Gas'!J84:K84+[16]WEPCO!J84+[16]WPSC!J84+[16]Alliant!J84+[16]NSP!J84+[16]MWNG!J84+'[16]SWL&amp;P'!J84:K84+'[16]City Gas'!J84:K84+[16]SCVNG!J84+[16]Florence!J84+'[16]MG&amp;E'!J84:K84</f>
        <v>0</v>
      </c>
      <c r="K84" s="108"/>
      <c r="L84" s="6">
        <f t="shared" si="4"/>
        <v>364.66496212121217</v>
      </c>
    </row>
    <row r="85" spans="1:12" x14ac:dyDescent="0.25">
      <c r="A85" s="5" t="s">
        <v>29</v>
      </c>
      <c r="B85" s="4">
        <f>'[16]WI Gas'!B85+[16]WEPCO!B85+[16]WPSC!B85+[16]Alliant!B85+[16]NSP!B85+[16]MWNG!B85+'[16]SWL&amp;P'!B85+'[16]City Gas'!B85+[16]SCVNG!B85+[16]Florence!B85+'[16]MG&amp;E'!B85</f>
        <v>0</v>
      </c>
      <c r="C85" s="4">
        <f>'[16]WI Gas'!C85+[16]WEPCO!C85+[16]WPSC!C85+[16]Alliant!C85+[16]NSP!C85+[16]MWNG!C85+'[16]SWL&amp;P'!C85+'[16]City Gas'!C85+[16]SCVNG!C85+[16]Florence!C85+'[16]MG&amp;E'!C85</f>
        <v>0</v>
      </c>
      <c r="D85" s="107">
        <f>'[16]WI Gas'!D85:E85+[16]WEPCO!D85+[16]WPSC!D85+[16]Alliant!D85+[16]NSP!D85+[16]MWNG!D85+'[16]SWL&amp;P'!D85:E85+'[16]City Gas'!D85:E85+[16]SCVNG!D85+[16]Florence!D85+'[16]MG&amp;E'!D85:E85</f>
        <v>0</v>
      </c>
      <c r="E85" s="108"/>
      <c r="F85" s="107">
        <f>'[16]WI Gas'!F85:G85+[16]WEPCO!F85+[16]WPSC!F85+[16]Alliant!F85+[16]NSP!F85+[16]MWNG!F85+'[16]SWL&amp;P'!F85:G85+'[16]City Gas'!F85:G85+[16]SCVNG!F85+[16]Florence!F85+'[16]MG&amp;E'!F85:G85</f>
        <v>0</v>
      </c>
      <c r="G85" s="108"/>
      <c r="H85" s="107">
        <f>'[16]WI Gas'!H85:I85+[16]WEPCO!H85+[16]WPSC!H85+[16]Alliant!H85+[16]NSP!H85+[16]MWNG!H85+'[16]SWL&amp;P'!H85:I85+'[16]City Gas'!H85:I85+[16]SCVNG!H85+[16]Florence!H85+'[16]MG&amp;E'!H85:I85</f>
        <v>0</v>
      </c>
      <c r="I85" s="108"/>
      <c r="J85" s="107">
        <f>'[16]WI Gas'!J85:K85+[16]WEPCO!J85+[16]WPSC!J85+[16]Alliant!J85+[16]NSP!J85+[16]MWNG!J85+'[16]SWL&amp;P'!J85:K85+'[16]City Gas'!J85:K85+[16]SCVNG!J85+[16]Florence!J85+'[16]MG&amp;E'!J85:K85</f>
        <v>0</v>
      </c>
      <c r="K85" s="108"/>
      <c r="L85" s="6">
        <f t="shared" si="4"/>
        <v>0</v>
      </c>
    </row>
    <row r="86" spans="1:12" x14ac:dyDescent="0.25">
      <c r="A86" s="5" t="s">
        <v>30</v>
      </c>
      <c r="B86" s="4">
        <f>'[16]WI Gas'!B86+[16]WEPCO!B86+[16]WPSC!B86+[16]Alliant!B86+[16]NSP!B86+[16]MWNG!B86+'[16]SWL&amp;P'!B86+'[16]City Gas'!B86+[16]SCVNG!B86+[16]Florence!B86+'[16]MG&amp;E'!B86</f>
        <v>0</v>
      </c>
      <c r="C86" s="4">
        <f>'[16]WI Gas'!C86+[16]WEPCO!C86+[16]WPSC!C86+[16]Alliant!C86+[16]NSP!C86+[16]MWNG!C86+'[16]SWL&amp;P'!C86+'[16]City Gas'!C86+[16]SCVNG!C86+[16]Florence!C86+'[16]MG&amp;E'!C86</f>
        <v>221.02651515151516</v>
      </c>
      <c r="D86" s="107">
        <f>'[16]WI Gas'!D86:E86+[16]WEPCO!D86+[16]WPSC!D86+[16]Alliant!D86+[16]NSP!D86+[16]MWNG!D86+'[16]SWL&amp;P'!D86:E86+'[16]City Gas'!D86:E86+[16]SCVNG!D86+[16]Florence!D86+'[16]MG&amp;E'!D86:E86</f>
        <v>389.67121212121214</v>
      </c>
      <c r="E86" s="108"/>
      <c r="F86" s="107">
        <f>'[16]WI Gas'!F86:G86+[16]WEPCO!F86+[16]WPSC!F86+[16]Alliant!F86+[16]NSP!F86+[16]MWNG!F86+'[16]SWL&amp;P'!F86:G86+'[16]City Gas'!F86:G86+[16]SCVNG!F86+[16]Florence!F86+'[16]MG&amp;E'!F86:G86</f>
        <v>8.1439393939393936E-2</v>
      </c>
      <c r="G86" s="108"/>
      <c r="H86" s="107">
        <f>'[16]WI Gas'!H86:I86+[16]WEPCO!H86+[16]WPSC!H86+[16]Alliant!H86+[16]NSP!H86+[16]MWNG!H86+'[16]SWL&amp;P'!H86:I86+'[16]City Gas'!H86:I86+[16]SCVNG!H86+[16]Florence!H86+'[16]MG&amp;E'!H86:I86</f>
        <v>0</v>
      </c>
      <c r="I86" s="108"/>
      <c r="J86" s="107">
        <f>'[16]WI Gas'!J86:K86+[16]WEPCO!J86+[16]WPSC!J86+[16]Alliant!J86+[16]NSP!J86+[16]MWNG!J86+'[16]SWL&amp;P'!J86:K86+'[16]City Gas'!J86:K86+[16]SCVNG!J86+[16]Florence!J86+'[16]MG&amp;E'!J86:K86</f>
        <v>0</v>
      </c>
      <c r="K86" s="108"/>
      <c r="L86" s="6">
        <f t="shared" si="4"/>
        <v>610.7791666666667</v>
      </c>
    </row>
    <row r="87" spans="1:12" x14ac:dyDescent="0.25">
      <c r="A87" s="5" t="s">
        <v>31</v>
      </c>
      <c r="B87" s="4">
        <f>'[16]WI Gas'!B87+[16]WEPCO!B87+[16]WPSC!B87+[16]Alliant!B87+[16]NSP!B87+[16]MWNG!B87+'[16]SWL&amp;P'!B87+'[16]City Gas'!B87+[16]SCVNG!B87+[16]Florence!B87+'[16]MG&amp;E'!B87</f>
        <v>0</v>
      </c>
      <c r="C87" s="4">
        <f>'[16]WI Gas'!C87+[16]WEPCO!C87+[16]WPSC!C87+[16]Alliant!C87+[16]NSP!C87+[16]MWNG!C87+'[16]SWL&amp;P'!C87+'[16]City Gas'!C87+[16]SCVNG!C87+[16]Florence!C87+'[16]MG&amp;E'!C87</f>
        <v>21052.545075757571</v>
      </c>
      <c r="D87" s="107">
        <f>'[16]WI Gas'!D87:E87+[16]WEPCO!D87+[16]WPSC!D87+[16]Alliant!D87+[16]NSP!D87+[16]MWNG!D87+'[16]SWL&amp;P'!D87:E87+'[16]City Gas'!D87:E87+[16]SCVNG!D87+[16]Florence!D87+'[16]MG&amp;E'!D87:E87</f>
        <v>261.36666666666662</v>
      </c>
      <c r="E87" s="108"/>
      <c r="F87" s="107">
        <f>'[16]WI Gas'!F87:G87+[16]WEPCO!F87+[16]WPSC!F87+[16]Alliant!F87+[16]NSP!F87+[16]MWNG!F87+'[16]SWL&amp;P'!F87:G87+'[16]City Gas'!F87:G87+[16]SCVNG!F87+[16]Florence!F87+'[16]MG&amp;E'!F87:G87</f>
        <v>18.645833333333332</v>
      </c>
      <c r="G87" s="108"/>
      <c r="H87" s="107">
        <f>'[16]WI Gas'!H87:I87+[16]WEPCO!H87+[16]WPSC!H87+[16]Alliant!H87+[16]NSP!H87+[16]MWNG!H87+'[16]SWL&amp;P'!H87:I87+'[16]City Gas'!H87:I87+[16]SCVNG!H87+[16]Florence!H87+'[16]MG&amp;E'!H87:I87</f>
        <v>0.26704545454545453</v>
      </c>
      <c r="I87" s="108"/>
      <c r="J87" s="107">
        <f>'[16]WI Gas'!J87:K87+[16]WEPCO!J87+[16]WPSC!J87+[16]Alliant!J87+[16]NSP!J87+[16]MWNG!J87+'[16]SWL&amp;P'!J87:K87+'[16]City Gas'!J87:K87+[16]SCVNG!J87+[16]Florence!J87+'[16]MG&amp;E'!J87:K87</f>
        <v>1.7803030303030303E-2</v>
      </c>
      <c r="K87" s="108"/>
      <c r="L87" s="6">
        <f t="shared" si="4"/>
        <v>21332.842424242415</v>
      </c>
    </row>
    <row r="88" spans="1:12" x14ac:dyDescent="0.25">
      <c r="A88" s="5" t="s">
        <v>32</v>
      </c>
      <c r="B88" s="4">
        <f>'[16]WI Gas'!B88+[16]WEPCO!B88+[16]WPSC!B88+[16]Alliant!B88+[16]NSP!B88+[16]MWNG!B88+'[16]SWL&amp;P'!B88+'[16]City Gas'!B88+[16]SCVNG!B88+[16]Florence!B88+'[16]MG&amp;E'!B88</f>
        <v>0</v>
      </c>
      <c r="C88" s="4">
        <f>'[16]WI Gas'!C88+[16]WEPCO!C88+[16]WPSC!C88+[16]Alliant!C88+[16]NSP!C88+[16]MWNG!C88+'[16]SWL&amp;P'!C88+'[16]City Gas'!C88+[16]SCVNG!C88+[16]Florence!C88+'[16]MG&amp;E'!C88</f>
        <v>0</v>
      </c>
      <c r="D88" s="107">
        <f>'[16]WI Gas'!D88:E88+[16]WEPCO!D88+[16]WPSC!D88+[16]Alliant!D88+[16]NSP!D88+[16]MWNG!D88+'[16]SWL&amp;P'!D88:E88+'[16]City Gas'!D88:E88+[16]SCVNG!D88+[16]Florence!D88+'[16]MG&amp;E'!D88:E88</f>
        <v>0</v>
      </c>
      <c r="E88" s="108"/>
      <c r="F88" s="107">
        <f>'[16]WI Gas'!F88:G88+[16]WEPCO!F88+[16]WPSC!F88+[16]Alliant!F88+[16]NSP!F88+[16]MWNG!F88+'[16]SWL&amp;P'!F88:G88+'[16]City Gas'!F88:G88+[16]SCVNG!F88+[16]Florence!F88+'[16]MG&amp;E'!F88:G88</f>
        <v>0</v>
      </c>
      <c r="G88" s="108"/>
      <c r="H88" s="107">
        <f>'[16]WI Gas'!H88:I88+[16]WEPCO!H88+[16]WPSC!H88+[16]Alliant!H88+[16]NSP!H88+[16]MWNG!H88+'[16]SWL&amp;P'!H88:I88+'[16]City Gas'!H88:I88+[16]SCVNG!H88+[16]Florence!H88+'[16]MG&amp;E'!H88:I88</f>
        <v>0</v>
      </c>
      <c r="I88" s="108"/>
      <c r="J88" s="107">
        <f>'[16]WI Gas'!J88:K88+[16]WEPCO!J88+[16]WPSC!J88+[16]Alliant!J88+[16]NSP!J88+[16]MWNG!J88+'[16]SWL&amp;P'!J88:K88+'[16]City Gas'!J88:K88+[16]SCVNG!J88+[16]Florence!J88+'[16]MG&amp;E'!J88:K88</f>
        <v>0</v>
      </c>
      <c r="K88" s="108"/>
      <c r="L88" s="6">
        <f t="shared" si="4"/>
        <v>0</v>
      </c>
    </row>
    <row r="89" spans="1:12" x14ac:dyDescent="0.25">
      <c r="A89" s="5" t="s">
        <v>10</v>
      </c>
      <c r="B89" s="4">
        <f>'[16]WI Gas'!B89+[16]WEPCO!B89+[16]WPSC!B89+[16]Alliant!B89+[16]NSP!B89+[16]MWNG!B89+'[16]SWL&amp;P'!B89+'[16]City Gas'!B89+[16]SCVNG!B89+[16]Florence!B89+'[16]MG&amp;E'!B89</f>
        <v>0</v>
      </c>
      <c r="C89" s="4">
        <f>'[16]WI Gas'!C89+[16]WEPCO!C89+[16]WPSC!C89+[16]Alliant!C89+[16]NSP!C89+[16]MWNG!C89+'[16]SWL&amp;P'!C89+'[16]City Gas'!C89+[16]SCVNG!C89+[16]Florence!C89+'[16]MG&amp;E'!C89</f>
        <v>1.6287878787878789E-2</v>
      </c>
      <c r="D89" s="107">
        <f>'[16]WI Gas'!D89:E89+[16]WEPCO!D89+[16]WPSC!D89+[16]Alliant!D89+[16]NSP!D89+[16]MWNG!D89+'[16]SWL&amp;P'!D89:E89+'[16]City Gas'!D89:E89+[16]SCVNG!D89+[16]Florence!D89+'[16]MG&amp;E'!D89:E89</f>
        <v>3.2575757575757577E-2</v>
      </c>
      <c r="E89" s="108"/>
      <c r="F89" s="107">
        <f>'[16]WI Gas'!F89:G89+[16]WEPCO!F89+[16]WPSC!F89+[16]Alliant!F89+[16]NSP!F89+[16]MWNG!F89+'[16]SWL&amp;P'!F89:G89+'[16]City Gas'!F89:G89+[16]SCVNG!F89+[16]Florence!F89+'[16]MG&amp;E'!F89:G89</f>
        <v>0</v>
      </c>
      <c r="G89" s="108"/>
      <c r="H89" s="107">
        <f>'[16]WI Gas'!H89:I89+[16]WEPCO!H89+[16]WPSC!H89+[16]Alliant!H89+[16]NSP!H89+[16]MWNG!H89+'[16]SWL&amp;P'!H89:I89+'[16]City Gas'!H89:I89+[16]SCVNG!H89+[16]Florence!H89+'[16]MG&amp;E'!H89:I89</f>
        <v>0</v>
      </c>
      <c r="I89" s="108"/>
      <c r="J89" s="107">
        <f>'[16]WI Gas'!J89:K89+[16]WEPCO!J89+[16]WPSC!J89+[16]Alliant!J89+[16]NSP!J89+[16]MWNG!J89+'[16]SWL&amp;P'!J89:K89+'[16]City Gas'!J89:K89+[16]SCVNG!J89+[16]Florence!J89+'[16]MG&amp;E'!J89:K89</f>
        <v>0</v>
      </c>
      <c r="K89" s="108"/>
      <c r="L89" s="6">
        <f t="shared" si="4"/>
        <v>4.8863636363636366E-2</v>
      </c>
    </row>
    <row r="90" spans="1:12" x14ac:dyDescent="0.25">
      <c r="A90" s="5" t="s">
        <v>10</v>
      </c>
      <c r="B90" s="4">
        <f>'[16]WI Gas'!B90+[16]WEPCO!B90+[16]WPSC!B90+[16]Alliant!B90+[16]NSP!B90+[16]MWNG!B90+'[16]SWL&amp;P'!B90+'[16]City Gas'!B90+[16]SCVNG!B90+[16]Florence!B90+'[16]MG&amp;E'!B90</f>
        <v>0</v>
      </c>
      <c r="C90" s="4">
        <f>'[16]WI Gas'!C90+[16]WEPCO!C90+[16]WPSC!C90+[16]Alliant!C90+[16]NSP!C90+[16]MWNG!C90+'[16]SWL&amp;P'!C90+'[16]City Gas'!C90+[16]SCVNG!C90+[16]Florence!C90+'[16]MG&amp;E'!C90</f>
        <v>0</v>
      </c>
      <c r="D90" s="107">
        <f>'[16]WI Gas'!D90:E90+[16]WEPCO!D90+[16]WPSC!D90+[16]Alliant!D90+[16]NSP!D90+[16]MWNG!D90+'[16]SWL&amp;P'!D90:E90+'[16]City Gas'!D90:E90+[16]SCVNG!D90+[16]Florence!D90+'[16]MG&amp;E'!D90:E90</f>
        <v>0</v>
      </c>
      <c r="E90" s="108"/>
      <c r="F90" s="107">
        <f>'[16]WI Gas'!F90:G90+[16]WEPCO!F90+[16]WPSC!F90+[16]Alliant!F90+[16]NSP!F90+[16]MWNG!F90+'[16]SWL&amp;P'!F90:G90+'[16]City Gas'!F90:G90+[16]SCVNG!F90+[16]Florence!F90+'[16]MG&amp;E'!F90:G90</f>
        <v>0</v>
      </c>
      <c r="G90" s="108"/>
      <c r="H90" s="107">
        <f>'[16]WI Gas'!H90:I90+[16]WEPCO!H90+[16]WPSC!H90+[16]Alliant!H90+[16]NSP!H90+[16]MWNG!H90+'[16]SWL&amp;P'!H90:I90+'[16]City Gas'!H90:I90+[16]SCVNG!H90+[16]Florence!H90+'[16]MG&amp;E'!H90:I90</f>
        <v>0</v>
      </c>
      <c r="I90" s="108"/>
      <c r="J90" s="107">
        <f>'[16]WI Gas'!J90:K90+[16]WEPCO!J90+[16]WPSC!J90+[16]Alliant!J90+[16]NSP!J90+[16]MWNG!J90+'[16]SWL&amp;P'!J90:K90+'[16]City Gas'!J90:K90+[16]SCVNG!J90+[16]Florence!J90+'[16]MG&amp;E'!J90:K90</f>
        <v>0</v>
      </c>
      <c r="K90" s="108"/>
      <c r="L90" s="6">
        <f t="shared" si="4"/>
        <v>0</v>
      </c>
    </row>
    <row r="91" spans="1:12" x14ac:dyDescent="0.25">
      <c r="A91" s="11" t="s">
        <v>11</v>
      </c>
      <c r="B91" s="6">
        <f>SUM(B82:B90)</f>
        <v>0</v>
      </c>
      <c r="C91" s="6">
        <f t="shared" ref="C91:J91" si="5">SUM(C82:C90)</f>
        <v>25919.460795454543</v>
      </c>
      <c r="D91" s="109">
        <f t="shared" si="5"/>
        <v>1615.6104166666667</v>
      </c>
      <c r="E91" s="109">
        <f t="shared" si="5"/>
        <v>0</v>
      </c>
      <c r="F91" s="109">
        <f t="shared" si="5"/>
        <v>44.476704545454545</v>
      </c>
      <c r="G91" s="109">
        <f t="shared" si="5"/>
        <v>0</v>
      </c>
      <c r="H91" s="109">
        <f t="shared" si="5"/>
        <v>4.4030303030303024</v>
      </c>
      <c r="I91" s="109">
        <f t="shared" si="5"/>
        <v>0</v>
      </c>
      <c r="J91" s="110">
        <f t="shared" si="5"/>
        <v>0.15625</v>
      </c>
      <c r="K91" s="111"/>
      <c r="L91" s="6">
        <f t="shared" ref="L91" si="6">SUM(L82:L90)</f>
        <v>27584.107196969686</v>
      </c>
    </row>
    <row r="93" spans="1:12" x14ac:dyDescent="0.25">
      <c r="A93" s="84" t="s">
        <v>79</v>
      </c>
      <c r="B93" s="85"/>
      <c r="C93" s="85"/>
      <c r="D93" s="85"/>
      <c r="E93" s="85"/>
      <c r="F93" s="85"/>
      <c r="G93" s="85"/>
      <c r="H93" s="85"/>
      <c r="I93" s="85"/>
      <c r="J93" s="85"/>
      <c r="K93" s="85"/>
      <c r="L93" s="86"/>
    </row>
    <row r="94" spans="1:12" x14ac:dyDescent="0.25">
      <c r="A94" s="3"/>
      <c r="B94" s="15" t="s">
        <v>22</v>
      </c>
      <c r="C94" s="15" t="s">
        <v>39</v>
      </c>
      <c r="D94" s="15" t="s">
        <v>40</v>
      </c>
      <c r="E94" s="15" t="s">
        <v>41</v>
      </c>
      <c r="F94" s="15" t="s">
        <v>42</v>
      </c>
      <c r="G94" s="15" t="s">
        <v>43</v>
      </c>
      <c r="H94" s="15" t="s">
        <v>44</v>
      </c>
      <c r="I94" s="15" t="s">
        <v>45</v>
      </c>
      <c r="J94" s="15" t="s">
        <v>46</v>
      </c>
      <c r="K94" s="15" t="s">
        <v>47</v>
      </c>
      <c r="L94" s="16" t="s">
        <v>11</v>
      </c>
    </row>
    <row r="95" spans="1:12" x14ac:dyDescent="0.25">
      <c r="A95" s="5" t="s">
        <v>74</v>
      </c>
      <c r="B95" s="4">
        <f>'[16]WI Gas'!B95+[16]WEPCO!B95+[16]WPSC!B95+[16]Alliant!B95+[16]NSP!B95+[16]MWNG!B95+'[16]SWL&amp;P'!B95+'[16]City Gas'!B95+[16]SCVNG!B95+[16]Florence!B95+'[16]MG&amp;E'!B95</f>
        <v>126.75719696969696</v>
      </c>
      <c r="C95" s="4">
        <f>'[16]WI Gas'!C95+[16]WEPCO!C95+[16]WPSC!C95+[16]Alliant!C95+[16]NSP!C95+[16]MWNG!C95+'[16]SWL&amp;P'!C95+'[16]City Gas'!C95+[16]SCVNG!C95+[16]Florence!C95+'[16]MG&amp;E'!C95</f>
        <v>52.028409090909093</v>
      </c>
      <c r="D95" s="4">
        <f>'[16]WI Gas'!D95+[16]WEPCO!D95+[16]WPSC!D95+[16]Alliant!D95+[16]NSP!D95+[16]MWNG!D95+'[16]SWL&amp;P'!D95+'[16]City Gas'!D95+[16]SCVNG!D95+[16]Florence!D95+'[16]MG&amp;E'!D95</f>
        <v>43.269318181818186</v>
      </c>
      <c r="E95" s="4">
        <f>'[16]WI Gas'!E95+[16]WEPCO!E95+[16]WPSC!E95+[16]Alliant!E95+[16]NSP!E95+[16]MWNG!E95+'[16]SWL&amp;P'!E95+'[16]City Gas'!E95+[16]SCVNG!E95+[16]Florence!E95+'[16]MG&amp;E'!E95</f>
        <v>1133.5255681818182</v>
      </c>
      <c r="F95" s="4">
        <f>'[16]WI Gas'!F95+[16]WEPCO!F95+[16]WPSC!F95+[16]Alliant!F95+[16]NSP!F95+[16]MWNG!F95+'[16]SWL&amp;P'!F95+'[16]City Gas'!F95+[16]SCVNG!F95+[16]Florence!F95+'[16]MG&amp;E'!F95</f>
        <v>4224.5818181818177</v>
      </c>
      <c r="G95" s="4">
        <f>'[16]WI Gas'!G95+[16]WEPCO!G95+[16]WPSC!G95+[16]Alliant!G95+[16]NSP!G95+[16]MWNG!G95+'[16]SWL&amp;P'!G95+'[16]City Gas'!G95+[16]SCVNG!G95+[16]Florence!G95+'[16]MG&amp;E'!G95</f>
        <v>5512.7446969696948</v>
      </c>
      <c r="H95" s="4">
        <f>'[16]WI Gas'!H95+[16]WEPCO!H95+[16]WPSC!H95+[16]Alliant!H95+[16]NSP!H95+[16]MWNG!H95+'[16]SWL&amp;P'!H95+'[16]City Gas'!H95+[16]SCVNG!H95+[16]Florence!H95+'[16]MG&amp;E'!H95</f>
        <v>4722.3094696969692</v>
      </c>
      <c r="I95" s="4">
        <f>'[16]WI Gas'!I95+[16]WEPCO!I95+[16]WPSC!I95+[16]Alliant!I95+[16]NSP!I95+[16]MWNG!I95+'[16]SWL&amp;P'!I95+'[16]City Gas'!I95+[16]SCVNG!I95+[16]Florence!I95+'[16]MG&amp;E'!I95</f>
        <v>6466.2227272727268</v>
      </c>
      <c r="J95" s="4">
        <f>'[16]WI Gas'!J95+[16]WEPCO!J95+[16]WPSC!J95+[16]Alliant!J95+[16]NSP!J95+[16]MWNG!J95+'[16]SWL&amp;P'!J95+'[16]City Gas'!J95+[16]SCVNG!J95+[16]Florence!J95+'[16]MG&amp;E'!J95</f>
        <v>4942.7808712121205</v>
      </c>
      <c r="K95" s="4">
        <f>'[16]WI Gas'!K95+[16]WEPCO!K95+[16]WPSC!K95+[16]Alliant!K95+[16]NSP!K95+[16]MWNG!K95+'[16]SWL&amp;P'!K95+'[16]City Gas'!K95+[16]SCVNG!K95+[16]Florence!K95+'[16]MG&amp;E'!K95</f>
        <v>359.88712121212126</v>
      </c>
      <c r="L95" s="6">
        <f>SUM(B95:K95)</f>
        <v>27584.107196969693</v>
      </c>
    </row>
    <row r="96" spans="1:12" x14ac:dyDescent="0.25">
      <c r="A96" s="7"/>
      <c r="B96" s="8"/>
      <c r="C96" s="8"/>
      <c r="D96" s="8"/>
      <c r="E96" s="8"/>
      <c r="F96" s="8"/>
      <c r="G96" s="8"/>
      <c r="H96" s="8"/>
      <c r="I96" s="8"/>
      <c r="J96" s="8"/>
      <c r="K96" s="8"/>
      <c r="L96" s="9"/>
    </row>
    <row r="97" spans="1:12" x14ac:dyDescent="0.25">
      <c r="A97" s="79" t="s">
        <v>80</v>
      </c>
      <c r="B97" s="79"/>
      <c r="C97" s="79"/>
      <c r="D97" s="79"/>
      <c r="E97" s="79"/>
      <c r="F97" s="79"/>
      <c r="G97" s="79"/>
      <c r="H97" s="79"/>
      <c r="I97" s="79"/>
      <c r="J97" s="79"/>
      <c r="K97" s="79"/>
      <c r="L97" s="79"/>
    </row>
    <row r="98" spans="1:12" x14ac:dyDescent="0.25">
      <c r="A98" s="84" t="s">
        <v>81</v>
      </c>
      <c r="B98" s="85"/>
      <c r="C98" s="85"/>
      <c r="D98" s="85"/>
      <c r="E98" s="85"/>
      <c r="F98" s="85"/>
      <c r="G98" s="85"/>
      <c r="H98" s="85"/>
      <c r="I98" s="85"/>
      <c r="J98" s="85"/>
      <c r="K98" s="85"/>
      <c r="L98" s="86"/>
    </row>
    <row r="99" spans="1:12" ht="15.6" customHeight="1" x14ac:dyDescent="0.25">
      <c r="A99" s="3"/>
      <c r="B99" s="125" t="s">
        <v>5</v>
      </c>
      <c r="C99" s="125"/>
      <c r="D99" s="125"/>
      <c r="E99" s="125"/>
      <c r="F99" s="125" t="s">
        <v>6</v>
      </c>
      <c r="G99" s="125" t="s">
        <v>7</v>
      </c>
      <c r="H99" s="125" t="s">
        <v>8</v>
      </c>
      <c r="I99" s="126" t="s">
        <v>9</v>
      </c>
      <c r="J99" s="127" t="s">
        <v>10</v>
      </c>
      <c r="K99" s="128"/>
      <c r="L99" s="120" t="s">
        <v>11</v>
      </c>
    </row>
    <row r="100" spans="1:12" ht="15.6" customHeight="1" x14ac:dyDescent="0.25">
      <c r="A100" s="3"/>
      <c r="B100" s="121" t="s">
        <v>12</v>
      </c>
      <c r="C100" s="121"/>
      <c r="D100" s="121" t="s">
        <v>13</v>
      </c>
      <c r="E100" s="121"/>
      <c r="F100" s="121"/>
      <c r="G100" s="121"/>
      <c r="H100" s="121"/>
      <c r="I100" s="106"/>
      <c r="J100" s="127"/>
      <c r="K100" s="128"/>
      <c r="L100" s="109"/>
    </row>
    <row r="101" spans="1:12" x14ac:dyDescent="0.25">
      <c r="A101" s="3"/>
      <c r="B101" s="4" t="s">
        <v>14</v>
      </c>
      <c r="C101" s="4" t="s">
        <v>15</v>
      </c>
      <c r="D101" s="4" t="s">
        <v>16</v>
      </c>
      <c r="E101" s="4" t="s">
        <v>17</v>
      </c>
      <c r="F101" s="121"/>
      <c r="G101" s="121"/>
      <c r="H101" s="121"/>
      <c r="I101" s="106"/>
      <c r="J101" s="129"/>
      <c r="K101" s="130"/>
      <c r="L101" s="109"/>
    </row>
    <row r="102" spans="1:12" x14ac:dyDescent="0.25">
      <c r="A102" s="5" t="s">
        <v>82</v>
      </c>
      <c r="B102" s="4">
        <f>B12+B78</f>
        <v>0</v>
      </c>
      <c r="C102" s="4">
        <f t="shared" ref="C102:I102" si="7">C12+C78</f>
        <v>0</v>
      </c>
      <c r="D102" s="4">
        <f t="shared" si="7"/>
        <v>0</v>
      </c>
      <c r="E102" s="4">
        <f t="shared" si="7"/>
        <v>18234.961780303031</v>
      </c>
      <c r="F102" s="4">
        <f>F12+F78</f>
        <v>0</v>
      </c>
      <c r="G102" s="4">
        <f t="shared" si="7"/>
        <v>367.66496212121211</v>
      </c>
      <c r="H102" s="4">
        <f t="shared" si="7"/>
        <v>0</v>
      </c>
      <c r="I102" s="4">
        <f t="shared" si="7"/>
        <v>46144.671590909085</v>
      </c>
      <c r="J102" s="107">
        <f>J78+J12</f>
        <v>54.048863636363635</v>
      </c>
      <c r="K102" s="108"/>
      <c r="L102" s="6">
        <f>SUM(B102:J102)</f>
        <v>64801.347196969691</v>
      </c>
    </row>
    <row r="103" spans="1:12" x14ac:dyDescent="0.25">
      <c r="A103" s="18"/>
      <c r="B103" s="19"/>
      <c r="C103" s="19"/>
      <c r="D103" s="19"/>
      <c r="E103" s="19"/>
      <c r="F103" s="19"/>
      <c r="G103" s="19"/>
      <c r="H103" s="19"/>
      <c r="I103" s="19"/>
      <c r="J103" s="19"/>
      <c r="K103" s="19"/>
      <c r="L103" s="20"/>
    </row>
    <row r="104" spans="1:12" x14ac:dyDescent="0.25">
      <c r="A104" s="97" t="s">
        <v>83</v>
      </c>
      <c r="B104" s="97"/>
      <c r="C104" s="97"/>
      <c r="D104" s="97"/>
      <c r="E104" s="97"/>
      <c r="F104" s="97"/>
      <c r="G104" s="97"/>
      <c r="H104" s="97"/>
      <c r="I104" s="97"/>
      <c r="J104" s="97"/>
      <c r="K104" s="97"/>
      <c r="L104" s="97"/>
    </row>
    <row r="105" spans="1:12" x14ac:dyDescent="0.25">
      <c r="A105" s="10" t="s">
        <v>21</v>
      </c>
      <c r="B105" s="4" t="s">
        <v>22</v>
      </c>
      <c r="C105" s="4" t="s">
        <v>23</v>
      </c>
      <c r="D105" s="106" t="s">
        <v>24</v>
      </c>
      <c r="E105" s="106"/>
      <c r="F105" s="106" t="s">
        <v>25</v>
      </c>
      <c r="G105" s="106"/>
      <c r="H105" s="106" t="s">
        <v>26</v>
      </c>
      <c r="I105" s="106"/>
      <c r="J105" s="107" t="s">
        <v>27</v>
      </c>
      <c r="K105" s="108"/>
      <c r="L105" s="6" t="s">
        <v>11</v>
      </c>
    </row>
    <row r="106" spans="1:12" x14ac:dyDescent="0.25">
      <c r="A106" s="5" t="s">
        <v>5</v>
      </c>
      <c r="B106" s="4">
        <f t="shared" ref="B106:B114" si="8">B17+B82</f>
        <v>0</v>
      </c>
      <c r="C106" s="4">
        <f t="shared" ref="C106:C114" si="9">C17+D82+C82</f>
        <v>10834.967916666665</v>
      </c>
      <c r="D106" s="107">
        <f t="shared" ref="D106:D114" si="10">D17+F82</f>
        <v>4104.6194318181815</v>
      </c>
      <c r="E106" s="356"/>
      <c r="F106" s="107">
        <f t="shared" ref="F106:F114" si="11">F17+H82</f>
        <v>2676.3759848484847</v>
      </c>
      <c r="G106" s="356"/>
      <c r="H106" s="107">
        <f t="shared" ref="H106:H114" si="12">H17+J82</f>
        <v>431.44844696969699</v>
      </c>
      <c r="I106" s="356"/>
      <c r="J106" s="107">
        <f>J17</f>
        <v>187.55</v>
      </c>
      <c r="K106" s="356"/>
      <c r="L106" s="6">
        <f>SUM(B106:K106)</f>
        <v>18234.961780303027</v>
      </c>
    </row>
    <row r="107" spans="1:12" x14ac:dyDescent="0.25">
      <c r="A107" s="5" t="s">
        <v>28</v>
      </c>
      <c r="B107" s="4">
        <f t="shared" si="8"/>
        <v>0</v>
      </c>
      <c r="C107" s="4">
        <f t="shared" si="9"/>
        <v>0</v>
      </c>
      <c r="D107" s="107">
        <f t="shared" si="10"/>
        <v>0</v>
      </c>
      <c r="E107" s="356"/>
      <c r="F107" s="107">
        <f t="shared" si="11"/>
        <v>0</v>
      </c>
      <c r="G107" s="356"/>
      <c r="H107" s="107">
        <f t="shared" si="12"/>
        <v>0</v>
      </c>
      <c r="I107" s="356"/>
      <c r="J107" s="107">
        <f t="shared" ref="J107:J114" si="13">J18</f>
        <v>0</v>
      </c>
      <c r="K107" s="356"/>
      <c r="L107" s="6">
        <f t="shared" ref="L107:L114" si="14">SUM(B107:K107)</f>
        <v>0</v>
      </c>
    </row>
    <row r="108" spans="1:12" x14ac:dyDescent="0.25">
      <c r="A108" s="5" t="s">
        <v>7</v>
      </c>
      <c r="B108" s="4">
        <f t="shared" si="8"/>
        <v>0</v>
      </c>
      <c r="C108" s="4">
        <f t="shared" si="9"/>
        <v>367.66496212121217</v>
      </c>
      <c r="D108" s="107">
        <f t="shared" si="10"/>
        <v>0</v>
      </c>
      <c r="E108" s="356"/>
      <c r="F108" s="107">
        <f t="shared" si="11"/>
        <v>0</v>
      </c>
      <c r="G108" s="356"/>
      <c r="H108" s="107">
        <f t="shared" si="12"/>
        <v>0</v>
      </c>
      <c r="I108" s="356"/>
      <c r="J108" s="107">
        <f t="shared" si="13"/>
        <v>0</v>
      </c>
      <c r="K108" s="356"/>
      <c r="L108" s="6">
        <f t="shared" si="14"/>
        <v>367.66496212121217</v>
      </c>
    </row>
    <row r="109" spans="1:12" x14ac:dyDescent="0.25">
      <c r="A109" s="5" t="s">
        <v>29</v>
      </c>
      <c r="B109" s="4">
        <f t="shared" si="8"/>
        <v>0</v>
      </c>
      <c r="C109" s="4">
        <f t="shared" si="9"/>
        <v>0</v>
      </c>
      <c r="D109" s="107">
        <f t="shared" si="10"/>
        <v>0</v>
      </c>
      <c r="E109" s="356"/>
      <c r="F109" s="107">
        <f t="shared" si="11"/>
        <v>0</v>
      </c>
      <c r="G109" s="356"/>
      <c r="H109" s="107">
        <f t="shared" si="12"/>
        <v>0</v>
      </c>
      <c r="I109" s="356"/>
      <c r="J109" s="107">
        <f t="shared" si="13"/>
        <v>0</v>
      </c>
      <c r="K109" s="356"/>
      <c r="L109" s="6">
        <f t="shared" si="14"/>
        <v>0</v>
      </c>
    </row>
    <row r="110" spans="1:12" x14ac:dyDescent="0.25">
      <c r="A110" s="5" t="s">
        <v>30</v>
      </c>
      <c r="B110" s="4">
        <f t="shared" si="8"/>
        <v>0</v>
      </c>
      <c r="C110" s="4">
        <f t="shared" si="9"/>
        <v>735.69772727272732</v>
      </c>
      <c r="D110" s="107">
        <f t="shared" si="10"/>
        <v>8.1439393939393936E-2</v>
      </c>
      <c r="E110" s="356"/>
      <c r="F110" s="107">
        <f t="shared" si="11"/>
        <v>0</v>
      </c>
      <c r="G110" s="356"/>
      <c r="H110" s="107">
        <f t="shared" si="12"/>
        <v>0</v>
      </c>
      <c r="I110" s="356"/>
      <c r="J110" s="107">
        <f t="shared" si="13"/>
        <v>0</v>
      </c>
      <c r="K110" s="356"/>
      <c r="L110" s="6">
        <f t="shared" si="14"/>
        <v>735.7791666666667</v>
      </c>
    </row>
    <row r="111" spans="1:12" x14ac:dyDescent="0.25">
      <c r="A111" s="5" t="s">
        <v>31</v>
      </c>
      <c r="B111" s="4">
        <f t="shared" si="8"/>
        <v>0</v>
      </c>
      <c r="C111" s="4">
        <f t="shared" si="9"/>
        <v>38476.901742424234</v>
      </c>
      <c r="D111" s="107">
        <f t="shared" si="10"/>
        <v>5986.0058333333327</v>
      </c>
      <c r="E111" s="356"/>
      <c r="F111" s="107">
        <f t="shared" si="11"/>
        <v>937.96704545454543</v>
      </c>
      <c r="G111" s="356"/>
      <c r="H111" s="107">
        <f t="shared" si="12"/>
        <v>8.0178030303030301</v>
      </c>
      <c r="I111" s="356"/>
      <c r="J111" s="107">
        <f t="shared" si="13"/>
        <v>0</v>
      </c>
      <c r="K111" s="356"/>
      <c r="L111" s="6">
        <f t="shared" si="14"/>
        <v>45408.892424242411</v>
      </c>
    </row>
    <row r="112" spans="1:12" x14ac:dyDescent="0.25">
      <c r="A112" s="5" t="s">
        <v>32</v>
      </c>
      <c r="B112" s="4">
        <f t="shared" si="8"/>
        <v>0</v>
      </c>
      <c r="C112" s="4">
        <f t="shared" si="9"/>
        <v>0</v>
      </c>
      <c r="D112" s="107">
        <f t="shared" si="10"/>
        <v>0</v>
      </c>
      <c r="E112" s="356"/>
      <c r="F112" s="107">
        <f t="shared" si="11"/>
        <v>0</v>
      </c>
      <c r="G112" s="356"/>
      <c r="H112" s="107">
        <f t="shared" si="12"/>
        <v>0</v>
      </c>
      <c r="I112" s="356"/>
      <c r="J112" s="107">
        <f t="shared" si="13"/>
        <v>0</v>
      </c>
      <c r="K112" s="356"/>
      <c r="L112" s="6">
        <f t="shared" si="14"/>
        <v>0</v>
      </c>
    </row>
    <row r="113" spans="1:12" x14ac:dyDescent="0.25">
      <c r="A113" s="5" t="s">
        <v>10</v>
      </c>
      <c r="B113" s="4">
        <f t="shared" si="8"/>
        <v>0</v>
      </c>
      <c r="C113" s="4">
        <f t="shared" si="9"/>
        <v>43.048863636363635</v>
      </c>
      <c r="D113" s="107">
        <f t="shared" si="10"/>
        <v>11</v>
      </c>
      <c r="E113" s="356"/>
      <c r="F113" s="107">
        <f t="shared" si="11"/>
        <v>0</v>
      </c>
      <c r="G113" s="356"/>
      <c r="H113" s="107">
        <f t="shared" si="12"/>
        <v>0</v>
      </c>
      <c r="I113" s="356"/>
      <c r="J113" s="107">
        <f t="shared" si="13"/>
        <v>0</v>
      </c>
      <c r="K113" s="356"/>
      <c r="L113" s="6">
        <f t="shared" si="14"/>
        <v>54.048863636363635</v>
      </c>
    </row>
    <row r="114" spans="1:12" x14ac:dyDescent="0.25">
      <c r="A114" s="5" t="s">
        <v>10</v>
      </c>
      <c r="B114" s="4">
        <f t="shared" si="8"/>
        <v>0</v>
      </c>
      <c r="C114" s="4">
        <f t="shared" si="9"/>
        <v>0</v>
      </c>
      <c r="D114" s="107">
        <f t="shared" si="10"/>
        <v>0</v>
      </c>
      <c r="E114" s="356"/>
      <c r="F114" s="107">
        <f t="shared" si="11"/>
        <v>0</v>
      </c>
      <c r="G114" s="356"/>
      <c r="H114" s="107">
        <f t="shared" si="12"/>
        <v>0</v>
      </c>
      <c r="I114" s="356"/>
      <c r="J114" s="107">
        <f t="shared" si="13"/>
        <v>0</v>
      </c>
      <c r="K114" s="356"/>
      <c r="L114" s="6">
        <f t="shared" si="14"/>
        <v>0</v>
      </c>
    </row>
    <row r="115" spans="1:12" x14ac:dyDescent="0.25">
      <c r="A115" s="11" t="s">
        <v>11</v>
      </c>
      <c r="B115" s="6">
        <f>SUM(B106:B114)</f>
        <v>0</v>
      </c>
      <c r="C115" s="6">
        <f t="shared" ref="C115:J115" si="15">SUM(C106:C114)</f>
        <v>50458.281212121205</v>
      </c>
      <c r="D115" s="109">
        <f>SUM(D106:D114)</f>
        <v>10101.706704545453</v>
      </c>
      <c r="E115" s="109">
        <f t="shared" si="15"/>
        <v>0</v>
      </c>
      <c r="F115" s="109">
        <f t="shared" si="15"/>
        <v>3614.34303030303</v>
      </c>
      <c r="G115" s="109">
        <f t="shared" si="15"/>
        <v>0</v>
      </c>
      <c r="H115" s="109">
        <f t="shared" si="15"/>
        <v>439.46625</v>
      </c>
      <c r="I115" s="109">
        <f t="shared" si="15"/>
        <v>0</v>
      </c>
      <c r="J115" s="110">
        <f t="shared" si="15"/>
        <v>187.55</v>
      </c>
      <c r="K115" s="111"/>
      <c r="L115" s="6">
        <f t="shared" ref="L115" si="16">SUM(L106:L114)</f>
        <v>64801.347196969684</v>
      </c>
    </row>
    <row r="117" spans="1:12" x14ac:dyDescent="0.25">
      <c r="A117" s="84" t="s">
        <v>84</v>
      </c>
      <c r="B117" s="85"/>
      <c r="C117" s="85"/>
      <c r="D117" s="85"/>
      <c r="E117" s="85"/>
      <c r="F117" s="85"/>
      <c r="G117" s="85"/>
      <c r="H117" s="85"/>
      <c r="I117" s="85"/>
      <c r="J117" s="85"/>
      <c r="K117" s="85"/>
      <c r="L117" s="86"/>
    </row>
    <row r="118" spans="1:12" x14ac:dyDescent="0.25">
      <c r="A118" s="3"/>
      <c r="B118" s="15" t="s">
        <v>22</v>
      </c>
      <c r="C118" s="15" t="s">
        <v>39</v>
      </c>
      <c r="D118" s="15" t="s">
        <v>40</v>
      </c>
      <c r="E118" s="15" t="s">
        <v>41</v>
      </c>
      <c r="F118" s="15" t="s">
        <v>42</v>
      </c>
      <c r="G118" s="15" t="s">
        <v>43</v>
      </c>
      <c r="H118" s="15" t="s">
        <v>44</v>
      </c>
      <c r="I118" s="15" t="s">
        <v>45</v>
      </c>
      <c r="J118" s="15" t="s">
        <v>46</v>
      </c>
      <c r="K118" s="15" t="s">
        <v>47</v>
      </c>
      <c r="L118" s="16" t="s">
        <v>11</v>
      </c>
    </row>
    <row r="119" spans="1:12" x14ac:dyDescent="0.25">
      <c r="A119" s="5" t="s">
        <v>74</v>
      </c>
      <c r="B119" s="4">
        <f t="shared" ref="B119:K119" si="17">B43+B95</f>
        <v>222.90719696969697</v>
      </c>
      <c r="C119" s="4">
        <f t="shared" si="17"/>
        <v>71.598409090909087</v>
      </c>
      <c r="D119" s="4">
        <f t="shared" si="17"/>
        <v>81.019318181818193</v>
      </c>
      <c r="E119" s="4">
        <f t="shared" si="17"/>
        <v>2673.2855681818182</v>
      </c>
      <c r="F119" s="4">
        <f t="shared" si="17"/>
        <v>12037.011818181818</v>
      </c>
      <c r="G119" s="4">
        <f t="shared" si="17"/>
        <v>10758.254696969696</v>
      </c>
      <c r="H119" s="4">
        <f t="shared" si="17"/>
        <v>8827.8394696969699</v>
      </c>
      <c r="I119" s="4">
        <f t="shared" si="17"/>
        <v>17737.802727272727</v>
      </c>
      <c r="J119" s="4">
        <f t="shared" si="17"/>
        <v>11736.400871212121</v>
      </c>
      <c r="K119" s="4">
        <f t="shared" si="17"/>
        <v>655.22712121212123</v>
      </c>
      <c r="L119" s="6">
        <f>SUM(B119:K119)</f>
        <v>64801.347196969691</v>
      </c>
    </row>
    <row r="120" spans="1:12" x14ac:dyDescent="0.25">
      <c r="A120" s="7"/>
      <c r="B120" s="8"/>
      <c r="C120" s="8"/>
      <c r="D120" s="8"/>
      <c r="E120" s="8"/>
      <c r="F120" s="8"/>
      <c r="G120" s="8"/>
      <c r="H120" s="8"/>
      <c r="I120" s="8"/>
      <c r="J120" s="8"/>
      <c r="K120" s="8"/>
      <c r="L120" s="9"/>
    </row>
    <row r="121" spans="1:12" x14ac:dyDescent="0.25">
      <c r="A121" s="79" t="s">
        <v>85</v>
      </c>
      <c r="B121" s="79"/>
      <c r="C121" s="79"/>
      <c r="D121" s="79"/>
      <c r="E121" s="79"/>
      <c r="F121" s="79"/>
      <c r="G121" s="79"/>
      <c r="H121" s="79"/>
      <c r="I121" s="79"/>
      <c r="J121" s="79"/>
      <c r="K121" s="79"/>
      <c r="L121" s="79"/>
    </row>
    <row r="122" spans="1:12" x14ac:dyDescent="0.25">
      <c r="A122" s="84" t="s">
        <v>86</v>
      </c>
      <c r="B122" s="85"/>
      <c r="C122" s="85"/>
      <c r="D122" s="85"/>
      <c r="E122" s="85"/>
      <c r="F122" s="85"/>
      <c r="G122" s="85"/>
      <c r="H122" s="85"/>
      <c r="I122" s="85"/>
      <c r="J122" s="85"/>
      <c r="K122" s="85"/>
      <c r="L122" s="86"/>
    </row>
    <row r="123" spans="1:12" x14ac:dyDescent="0.25">
      <c r="A123" s="23" t="s">
        <v>87</v>
      </c>
      <c r="B123" s="23"/>
    </row>
    <row r="124" spans="1:12" x14ac:dyDescent="0.25">
      <c r="A124" s="23" t="s">
        <v>88</v>
      </c>
      <c r="B124" s="25"/>
    </row>
    <row r="125" spans="1:12" x14ac:dyDescent="0.25">
      <c r="A125" s="23" t="s">
        <v>89</v>
      </c>
      <c r="B125" s="25"/>
    </row>
  </sheetData>
  <mergeCells count="297">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9:D59"/>
    <mergeCell ref="E59:L59"/>
    <mergeCell ref="A60:C60"/>
    <mergeCell ref="E60:K60"/>
    <mergeCell ref="A55:D55"/>
    <mergeCell ref="E55:F55"/>
    <mergeCell ref="G55:H55"/>
    <mergeCell ref="I55:J55"/>
    <mergeCell ref="K55:L55"/>
    <mergeCell ref="A56:D56"/>
    <mergeCell ref="E56:F56"/>
    <mergeCell ref="G56:H56"/>
    <mergeCell ref="I56:J56"/>
    <mergeCell ref="K56:L56"/>
    <mergeCell ref="A67:L67"/>
    <mergeCell ref="A68:L68"/>
    <mergeCell ref="B69:C69"/>
    <mergeCell ref="B70:C70"/>
    <mergeCell ref="B71:C71"/>
    <mergeCell ref="A73:L73"/>
    <mergeCell ref="A61:C61"/>
    <mergeCell ref="E61:K61"/>
    <mergeCell ref="A63:D63"/>
    <mergeCell ref="E63:L63"/>
    <mergeCell ref="A64:C65"/>
    <mergeCell ref="D64:D65"/>
    <mergeCell ref="E64:K65"/>
    <mergeCell ref="L64:L65"/>
    <mergeCell ref="A74:L74"/>
    <mergeCell ref="B75:E75"/>
    <mergeCell ref="F75:F77"/>
    <mergeCell ref="G75:G77"/>
    <mergeCell ref="H75:H77"/>
    <mergeCell ref="I75:I77"/>
    <mergeCell ref="J75:K77"/>
    <mergeCell ref="L75:L77"/>
    <mergeCell ref="B76:C76"/>
    <mergeCell ref="D76:E76"/>
    <mergeCell ref="D82:E82"/>
    <mergeCell ref="F82:G82"/>
    <mergeCell ref="H82:I82"/>
    <mergeCell ref="J82:K82"/>
    <mergeCell ref="D83:E83"/>
    <mergeCell ref="F83:G83"/>
    <mergeCell ref="H83:I83"/>
    <mergeCell ref="J83:K83"/>
    <mergeCell ref="J78:K78"/>
    <mergeCell ref="A80:L80"/>
    <mergeCell ref="D81:E81"/>
    <mergeCell ref="F81:G81"/>
    <mergeCell ref="H81:I81"/>
    <mergeCell ref="J81:K81"/>
    <mergeCell ref="D86:E86"/>
    <mergeCell ref="F86:G86"/>
    <mergeCell ref="H86:I86"/>
    <mergeCell ref="J86:K86"/>
    <mergeCell ref="D87:E87"/>
    <mergeCell ref="F87:G87"/>
    <mergeCell ref="H87:I87"/>
    <mergeCell ref="J87:K87"/>
    <mergeCell ref="D84:E84"/>
    <mergeCell ref="F84:G84"/>
    <mergeCell ref="H84:I84"/>
    <mergeCell ref="J84:K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B100:C100"/>
    <mergeCell ref="D100:E100"/>
    <mergeCell ref="J102:K102"/>
    <mergeCell ref="A104:L104"/>
    <mergeCell ref="D105:E105"/>
    <mergeCell ref="F105:G105"/>
    <mergeCell ref="H105:I105"/>
    <mergeCell ref="J105:K105"/>
    <mergeCell ref="A93:L93"/>
    <mergeCell ref="A97:L97"/>
    <mergeCell ref="A98:L98"/>
    <mergeCell ref="B99:E99"/>
    <mergeCell ref="F99:F101"/>
    <mergeCell ref="G99:G101"/>
    <mergeCell ref="H99:H101"/>
    <mergeCell ref="I99:I101"/>
    <mergeCell ref="J99:K101"/>
    <mergeCell ref="L99:L101"/>
    <mergeCell ref="D108:E108"/>
    <mergeCell ref="F108:G108"/>
    <mergeCell ref="H108:I108"/>
    <mergeCell ref="J108:K108"/>
    <mergeCell ref="D109:E109"/>
    <mergeCell ref="F109:G109"/>
    <mergeCell ref="H109:I109"/>
    <mergeCell ref="J109:K109"/>
    <mergeCell ref="D106:E106"/>
    <mergeCell ref="F106:G106"/>
    <mergeCell ref="H106:I106"/>
    <mergeCell ref="J106:K106"/>
    <mergeCell ref="D107:E107"/>
    <mergeCell ref="F107:G107"/>
    <mergeCell ref="H107:I107"/>
    <mergeCell ref="J107:K107"/>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A117:L117"/>
    <mergeCell ref="A121:L121"/>
    <mergeCell ref="A122:L122"/>
    <mergeCell ref="D114:E114"/>
    <mergeCell ref="F114:G114"/>
    <mergeCell ref="H114:I114"/>
    <mergeCell ref="J114:K114"/>
    <mergeCell ref="D115:E115"/>
    <mergeCell ref="F115:G115"/>
    <mergeCell ref="H115:I115"/>
    <mergeCell ref="J115:K115"/>
  </mergeCells>
  <pageMargins left="0.25" right="0.25" top="0.75" bottom="0.75" header="0.3" footer="0.3"/>
  <pageSetup scale="76"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CA929-310E-4364-8CFC-FDD3F93E9212}">
  <sheetPr>
    <pageSetUpPr fitToPage="1"/>
  </sheetPr>
  <dimension ref="A1:L125"/>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91</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14</v>
      </c>
      <c r="C11" s="4" t="s">
        <v>15</v>
      </c>
      <c r="D11" s="4" t="s">
        <v>16</v>
      </c>
      <c r="E11" s="4" t="s">
        <v>17</v>
      </c>
      <c r="F11" s="121"/>
      <c r="G11" s="121"/>
      <c r="H11" s="121"/>
      <c r="I11" s="106"/>
      <c r="J11" s="129"/>
      <c r="K11" s="130"/>
      <c r="L11" s="109"/>
    </row>
    <row r="12" spans="1:12" s="2" customFormat="1" x14ac:dyDescent="0.25">
      <c r="A12" s="5" t="s">
        <v>18</v>
      </c>
      <c r="B12" s="4">
        <f>'[17]WI Gas'!B12+[17]WEPCO!B12+[17]WPSC!B12+[17]Alliant!B12+[17]NSP!B12+[17]MWNG!B12+'[17]SWL&amp;P'!B12+'[17]City Gas'!B12+[17]SCVNG!B12+[17]Florence!B12+'[17]MG&amp;E'!B12</f>
        <v>0</v>
      </c>
      <c r="C12" s="4">
        <f>'[17]WI Gas'!C12+[17]WEPCO!C12+[17]WPSC!C12+[17]Alliant!C12+[17]NSP!C12+[17]MWNG!C12+'[17]SWL&amp;P'!C12+'[17]City Gas'!C12+[17]SCVNG!C12+[17]Florence!C12+'[17]MG&amp;E'!C12</f>
        <v>0</v>
      </c>
      <c r="D12" s="4">
        <f>'[17]WI Gas'!D12+[17]WEPCO!D12+[17]WPSC!D12+[17]Alliant!D12+[17]NSP!D12+[17]MWNG!D12+'[17]SWL&amp;P'!D12+'[17]City Gas'!D12+[17]SCVNG!D12+[17]Florence!D12+'[17]MG&amp;E'!D12</f>
        <v>3</v>
      </c>
      <c r="E12" s="4">
        <f>'[17]WI Gas'!E12+[17]WEPCO!E12+[17]WPSC!E12+[17]Alliant!E12+[17]NSP!E12+[17]MWNG!E12+'[17]SWL&amp;P'!E12+'[17]City Gas'!E12+[17]SCVNG!E12+[17]Florence!E12+'[17]MG&amp;E'!E12</f>
        <v>13054</v>
      </c>
      <c r="F12" s="4">
        <f>'[17]WI Gas'!F12+[17]WEPCO!F12+[17]WPSC!F12+[17]Alliant!F12+[17]NSP!F12+[17]MWNG!F12+'[17]SWL&amp;P'!F12+'[17]City Gas'!F12+[17]SCVNG!F12+[17]Florence!F12+'[17]MG&amp;E'!F12</f>
        <v>0</v>
      </c>
      <c r="G12" s="4">
        <f>'[17]WI Gas'!G12+[17]WEPCO!G12+[17]WPSC!G12+[17]Alliant!G12+[17]NSP!G12+[17]MWNG!G12+'[17]SWL&amp;P'!G12+'[17]City Gas'!G12+[17]SCVNG!G12+[17]Florence!G12+'[17]MG&amp;E'!G12</f>
        <v>3</v>
      </c>
      <c r="H12" s="4">
        <f>'[17]WI Gas'!H12+[17]WEPCO!H12+[17]WPSC!H12+[17]Alliant!H12+[17]NSP!H12+[17]MWNG!H12+'[17]SWL&amp;P'!H12+'[17]City Gas'!H12+[17]SCVNG!H12+[17]Florence!H12+'[17]MG&amp;E'!H12</f>
        <v>0</v>
      </c>
      <c r="I12" s="4">
        <f>'[17]WI Gas'!I12+[17]WEPCO!I12+[17]WPSC!I12+[17]Alliant!I12+[17]NSP!I12+[17]MWNG!I12+'[17]SWL&amp;P'!I12+'[17]City Gas'!I12+[17]SCVNG!I12+[17]Florence!I12+'[17]MG&amp;E'!I12</f>
        <v>23913</v>
      </c>
      <c r="J12" s="107">
        <f>'[17]WI Gas'!J12:K12+[17]WEPCO!J12+[17]WPSC!J12+[17]Alliant!J12+[17]NSP!J12+[17]MWNG!J12+'[17]SWL&amp;P'!J12:K12+'[17]City Gas'!J12:K12+[17]SCVNG!J12+[17]Florence!J12+'[17]MG&amp;E'!J12:K12</f>
        <v>57</v>
      </c>
      <c r="K12" s="108"/>
      <c r="L12" s="6">
        <f>SUM(B12:J12)</f>
        <v>37030</v>
      </c>
    </row>
    <row r="13" spans="1:12" s="2" customFormat="1" x14ac:dyDescent="0.25">
      <c r="A13" s="5" t="s">
        <v>19</v>
      </c>
      <c r="B13" s="4">
        <f>'[17]WI Gas'!B13+[17]WEPCO!B13+[17]WPSC!B13+[17]Alliant!B13+[17]NSP!B13+[17]MWNG!B13+'[17]SWL&amp;P'!B13+'[17]City Gas'!B13+[17]SCVNG!B13+[17]Florence!B13+'[17]MG&amp;E'!B13</f>
        <v>0</v>
      </c>
      <c r="C13" s="4">
        <f>'[17]WI Gas'!C13+[17]WEPCO!C13+[17]WPSC!C13+[17]Alliant!C13+[17]NSP!C13+[17]MWNG!C13+'[17]SWL&amp;P'!C13+'[17]City Gas'!C13+[17]SCVNG!C13+[17]Florence!C13+'[17]MG&amp;E'!C13</f>
        <v>0</v>
      </c>
      <c r="D13" s="4">
        <f>'[17]WI Gas'!D13+[17]WEPCO!D13+[17]WPSC!D13+[17]Alliant!D13+[17]NSP!D13+[17]MWNG!D13+'[17]SWL&amp;P'!D13+'[17]City Gas'!D13+[17]SCVNG!D13+[17]Florence!D13+'[17]MG&amp;E'!D13</f>
        <v>0</v>
      </c>
      <c r="E13" s="4">
        <f>'[17]WI Gas'!E13+[17]WEPCO!E13+[17]WPSC!E13+[17]Alliant!E13+[17]NSP!E13+[17]MWNG!E13+'[17]SWL&amp;P'!E13+'[17]City Gas'!E13+[17]SCVNG!E13+[17]Florence!E13+'[17]MG&amp;E'!E13</f>
        <v>313758</v>
      </c>
      <c r="F13" s="4">
        <f>'[17]WI Gas'!F13+[17]WEPCO!F13+[17]WPSC!F13+[17]Alliant!F13+[17]NSP!F13+[17]MWNG!F13+'[17]SWL&amp;P'!F13+'[17]City Gas'!F13+[17]SCVNG!F13+[17]Florence!F13+'[17]MG&amp;E'!F13</f>
        <v>0</v>
      </c>
      <c r="G13" s="4">
        <f>'[17]WI Gas'!G13+[17]WEPCO!G13+[17]WPSC!G13+[17]Alliant!G13+[17]NSP!G13+[17]MWNG!G13+'[17]SWL&amp;P'!G13+'[17]City Gas'!G13+[17]SCVNG!G13+[17]Florence!G13+'[17]MG&amp;E'!G13</f>
        <v>23582</v>
      </c>
      <c r="H13" s="4">
        <f>'[17]WI Gas'!H13+[17]WEPCO!H13+[17]WPSC!H13+[17]Alliant!H13+[17]NSP!H13+[17]MWNG!H13+'[17]SWL&amp;P'!H13+'[17]City Gas'!H13+[17]SCVNG!H13+[17]Florence!H13+'[17]MG&amp;E'!H13</f>
        <v>0</v>
      </c>
      <c r="I13" s="4">
        <f>'[17]WI Gas'!I13+[17]WEPCO!I13+[17]WPSC!I13+[17]Alliant!I13+[17]NSP!I13+[17]MWNG!I13+'[17]SWL&amp;P'!I13+'[17]City Gas'!I13+[17]SCVNG!I13+[17]Florence!I13+'[17]MG&amp;E'!I13</f>
        <v>1256191</v>
      </c>
      <c r="J13" s="107">
        <f>'[17]WI Gas'!J13:K13+[17]WEPCO!J13+[17]WPSC!J13+[17]Alliant!J13+[17]NSP!J13+[17]MWNG!J13+'[17]SWL&amp;P'!J13:K13+'[17]City Gas'!J13:K13+[17]SCVNG!J13+[17]Florence!J13+'[17]MG&amp;E'!J13:K13</f>
        <v>295</v>
      </c>
      <c r="K13" s="108"/>
      <c r="L13" s="6">
        <f>SUM(B13:J13)</f>
        <v>1593826</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'[17]WI Gas'!B17+[17]WEPCO!B17+[17]WPSC!B17+[17]Alliant!B17+[17]NSP!B17+[17]MWNG!B17+'[17]SWL&amp;P'!B17+'[17]City Gas'!B17+[17]SCVNG!B17+[17]Florence!B17+'[17]MG&amp;E'!B17</f>
        <v>0</v>
      </c>
      <c r="C17" s="4">
        <f>'[17]WI Gas'!C17+[17]WEPCO!C17+[17]WPSC!C17+[17]Alliant!C17+[17]NSP!C17+[17]MWNG!C17+'[17]SWL&amp;P'!C17+'[17]City Gas'!C17+[17]SCVNG!C17+[17]Florence!C17+'[17]MG&amp;E'!C17</f>
        <v>5641</v>
      </c>
      <c r="D17" s="107">
        <f>'[17]WI Gas'!D17:E17+[17]WEPCO!D17+[17]WPSC!D17+[17]Alliant!D17+[17]NSP!D17+[17]MWNG!D17+'[17]SWL&amp;P'!D17:E17+'[17]City Gas'!D17:E17+[17]SCVNG!D17+[17]Florence!D17+'[17]MG&amp;E'!D17:E17</f>
        <v>4116</v>
      </c>
      <c r="E17" s="108"/>
      <c r="F17" s="107">
        <f>'[17]WI Gas'!F17:G17+[17]WEPCO!F17+[17]WPSC!F17+[17]Alliant!F17+[17]NSP!F17+[17]MWNG!F17+'[17]SWL&amp;P'!F17:G17+'[17]City Gas'!F17:G17+[17]SCVNG!F17+[17]Florence!F17+'[17]MG&amp;E'!F17:G17</f>
        <v>2680</v>
      </c>
      <c r="G17" s="108"/>
      <c r="H17" s="107">
        <f>'[17]WI Gas'!H17:I17+[17]WEPCO!H17+[17]WPSC!H17+[17]Alliant!H17+[17]NSP!H17+[17]MWNG!H17+'[17]SWL&amp;P'!H17:I17+'[17]City Gas'!H17:I17+[17]SCVNG!H17+[17]Florence!H17+'[17]MG&amp;E'!H17:I17</f>
        <v>432</v>
      </c>
      <c r="I17" s="108"/>
      <c r="J17" s="107">
        <f>'[17]WI Gas'!J17:K17+[17]WEPCO!J17+[17]WPSC!J17+[17]Alliant!J17+[17]NSP!J17+[17]MWNG!J17+'[17]SWL&amp;P'!J17:K17+'[17]City Gas'!J17:K17+[17]SCVNG!J17+[17]Florence!J17+'[17]MG&amp;E'!J17:K17</f>
        <v>188</v>
      </c>
      <c r="K17" s="108"/>
      <c r="L17" s="6">
        <f>SUM(B17:J17)</f>
        <v>13057</v>
      </c>
    </row>
    <row r="18" spans="1:12" s="2" customFormat="1" x14ac:dyDescent="0.25">
      <c r="A18" s="5" t="s">
        <v>28</v>
      </c>
      <c r="B18" s="4">
        <f>'[17]WI Gas'!B18+[17]WEPCO!B18+[17]WPSC!B18+[17]Alliant!B18+[17]NSP!B18+[17]MWNG!B18+'[17]SWL&amp;P'!B18+'[17]City Gas'!B18+[17]SCVNG!B18+[17]Florence!B18+'[17]MG&amp;E'!B18</f>
        <v>0</v>
      </c>
      <c r="C18" s="4">
        <f>'[17]WI Gas'!C18+[17]WEPCO!C18+[17]WPSC!C18+[17]Alliant!C18+[17]NSP!C18+[17]MWNG!C18+'[17]SWL&amp;P'!C18+'[17]City Gas'!C18+[17]SCVNG!C18+[17]Florence!C18+'[17]MG&amp;E'!C18</f>
        <v>0</v>
      </c>
      <c r="D18" s="107">
        <f>'[17]WI Gas'!D18:E18+[17]WEPCO!D18+[17]WPSC!D18+[17]Alliant!D18+[17]NSP!D18+[17]MWNG!D18+'[17]SWL&amp;P'!D18:E18+'[17]City Gas'!D18:E18+[17]SCVNG!D18+[17]Florence!D18+'[17]MG&amp;E'!D18:E18</f>
        <v>0</v>
      </c>
      <c r="E18" s="108"/>
      <c r="F18" s="107">
        <f>'[17]WI Gas'!F18:G18+[17]WEPCO!F18+[17]WPSC!F18+[17]Alliant!F18+[17]NSP!F18+[17]MWNG!F18+'[17]SWL&amp;P'!F18:G18+'[17]City Gas'!F18:G18+[17]SCVNG!F18+[17]Florence!F18+'[17]MG&amp;E'!F18:G18</f>
        <v>0</v>
      </c>
      <c r="G18" s="108"/>
      <c r="H18" s="107">
        <f>'[17]WI Gas'!H18:I18+[17]WEPCO!H18+[17]WPSC!H18+[17]Alliant!H18+[17]NSP!H18+[17]MWNG!H18+'[17]SWL&amp;P'!H18:I18+'[17]City Gas'!H18:I18+[17]SCVNG!H18+[17]Florence!H18+'[17]MG&amp;E'!H18:I18</f>
        <v>0</v>
      </c>
      <c r="I18" s="108"/>
      <c r="J18" s="107">
        <f>'[17]WI Gas'!J18:K18+[17]WEPCO!J18+[17]WPSC!J18+[17]Alliant!J18+[17]NSP!J18+[17]MWNG!J18+'[17]SWL&amp;P'!J18:K18+'[17]City Gas'!J18:K18+[17]SCVNG!J18+[17]Florence!J18+'[17]MG&amp;E'!J18:K18</f>
        <v>0</v>
      </c>
      <c r="K18" s="108"/>
      <c r="L18" s="6">
        <f t="shared" ref="L18:L25" si="0">SUM(B18:J18)</f>
        <v>0</v>
      </c>
    </row>
    <row r="19" spans="1:12" s="2" customFormat="1" x14ac:dyDescent="0.25">
      <c r="A19" s="5" t="s">
        <v>7</v>
      </c>
      <c r="B19" s="4">
        <f>'[17]WI Gas'!B19+[17]WEPCO!B19+[17]WPSC!B19+[17]Alliant!B19+[17]NSP!B19+[17]MWNG!B19+'[17]SWL&amp;P'!B19+'[17]City Gas'!B19+[17]SCVNG!B19+[17]Florence!B19+'[17]MG&amp;E'!B19</f>
        <v>0</v>
      </c>
      <c r="C19" s="4">
        <f>'[17]WI Gas'!C19+[17]WEPCO!C19+[17]WPSC!C19+[17]Alliant!C19+[17]NSP!C19+[17]MWNG!C19+'[17]SWL&amp;P'!C19+'[17]City Gas'!C19+[17]SCVNG!C19+[17]Florence!C19+'[17]MG&amp;E'!C19</f>
        <v>3</v>
      </c>
      <c r="D19" s="107">
        <f>'[17]WI Gas'!D19:E19+[17]WEPCO!D19+[17]WPSC!D19+[17]Alliant!D19+[17]NSP!D19+[17]MWNG!D19+'[17]SWL&amp;P'!D19:E19+'[17]City Gas'!D19:E19+[17]SCVNG!D19+[17]Florence!D19+'[17]MG&amp;E'!D19:E19</f>
        <v>0</v>
      </c>
      <c r="E19" s="108"/>
      <c r="F19" s="107">
        <f>'[17]WI Gas'!F19:G19+[17]WEPCO!F19+[17]WPSC!F19+[17]Alliant!F19+[17]NSP!F19+[17]MWNG!F19+'[17]SWL&amp;P'!F19:G19+'[17]City Gas'!F19:G19+[17]SCVNG!F19+[17]Florence!F19+'[17]MG&amp;E'!F19:G19</f>
        <v>0</v>
      </c>
      <c r="G19" s="108"/>
      <c r="H19" s="107">
        <f>'[17]WI Gas'!H19:I19+[17]WEPCO!H19+[17]WPSC!H19+[17]Alliant!H19+[17]NSP!H19+[17]MWNG!H19+'[17]SWL&amp;P'!H19:I19+'[17]City Gas'!H19:I19+[17]SCVNG!H19+[17]Florence!H19+'[17]MG&amp;E'!H19:I19</f>
        <v>0</v>
      </c>
      <c r="I19" s="108"/>
      <c r="J19" s="107">
        <f>'[17]WI Gas'!J19:K19+[17]WEPCO!J19+[17]WPSC!J19+[17]Alliant!J19+[17]NSP!J19+[17]MWNG!J19+'[17]SWL&amp;P'!J19:K19+'[17]City Gas'!J19:K19+[17]SCVNG!J19+[17]Florence!J19+'[17]MG&amp;E'!J19:K19</f>
        <v>0</v>
      </c>
      <c r="K19" s="108"/>
      <c r="L19" s="6">
        <f t="shared" si="0"/>
        <v>3</v>
      </c>
    </row>
    <row r="20" spans="1:12" s="2" customFormat="1" x14ac:dyDescent="0.25">
      <c r="A20" s="5" t="s">
        <v>29</v>
      </c>
      <c r="B20" s="4">
        <f>'[17]WI Gas'!B20+[17]WEPCO!B20+[17]WPSC!B20+[17]Alliant!B20+[17]NSP!B20+[17]MWNG!B20+'[17]SWL&amp;P'!B20+'[17]City Gas'!B20+[17]SCVNG!B20+[17]Florence!B20+'[17]MG&amp;E'!B20</f>
        <v>0</v>
      </c>
      <c r="C20" s="4">
        <f>'[17]WI Gas'!C20+[17]WEPCO!C20+[17]WPSC!C20+[17]Alliant!C20+[17]NSP!C20+[17]MWNG!C20+'[17]SWL&amp;P'!C20+'[17]City Gas'!C20+[17]SCVNG!C20+[17]Florence!C20+'[17]MG&amp;E'!C20</f>
        <v>0</v>
      </c>
      <c r="D20" s="107">
        <f>'[17]WI Gas'!D20:E20+[17]WEPCO!D20+[17]WPSC!D20+[17]Alliant!D20+[17]NSP!D20+[17]MWNG!D20+'[17]SWL&amp;P'!D20:E20+'[17]City Gas'!D20:E20+[17]SCVNG!D20+[17]Florence!D20+'[17]MG&amp;E'!D20:E20</f>
        <v>0</v>
      </c>
      <c r="E20" s="108"/>
      <c r="F20" s="107">
        <f>'[17]WI Gas'!F20:G20+[17]WEPCO!F20+[17]WPSC!F20+[17]Alliant!F20+[17]NSP!F20+[17]MWNG!F20+'[17]SWL&amp;P'!F20:G20+'[17]City Gas'!F20:G20+[17]SCVNG!F20+[17]Florence!F20+'[17]MG&amp;E'!F20:G20</f>
        <v>0</v>
      </c>
      <c r="G20" s="108"/>
      <c r="H20" s="107">
        <f>'[17]WI Gas'!H20:I20+[17]WEPCO!H20+[17]WPSC!H20+[17]Alliant!H20+[17]NSP!H20+[17]MWNG!H20+'[17]SWL&amp;P'!H20:I20+'[17]City Gas'!H20:I20+[17]SCVNG!H20+[17]Florence!H20+'[17]MG&amp;E'!H20:I20</f>
        <v>0</v>
      </c>
      <c r="I20" s="108"/>
      <c r="J20" s="107">
        <f>'[17]WI Gas'!J20:K20+[17]WEPCO!J20+[17]WPSC!J20+[17]Alliant!J20+[17]NSP!J20+[17]MWNG!J20+'[17]SWL&amp;P'!J20:K20+'[17]City Gas'!J20:K20+[17]SCVNG!J20+[17]Florence!J20+'[17]MG&amp;E'!J20:K20</f>
        <v>0</v>
      </c>
      <c r="K20" s="108"/>
      <c r="L20" s="6">
        <f t="shared" si="0"/>
        <v>0</v>
      </c>
    </row>
    <row r="21" spans="1:12" s="2" customFormat="1" x14ac:dyDescent="0.25">
      <c r="A21" s="5" t="s">
        <v>30</v>
      </c>
      <c r="B21" s="4">
        <f>'[17]WI Gas'!B21+[17]WEPCO!B21+[17]WPSC!B21+[17]Alliant!B21+[17]NSP!B21+[17]MWNG!B21+'[17]SWL&amp;P'!B21+'[17]City Gas'!B21+[17]SCVNG!B21+[17]Florence!B21+'[17]MG&amp;E'!B21</f>
        <v>0</v>
      </c>
      <c r="C21" s="4">
        <f>'[17]WI Gas'!C21+[17]WEPCO!C21+[17]WPSC!C21+[17]Alliant!C21+[17]NSP!C21+[17]MWNG!C21+'[17]SWL&amp;P'!C21+'[17]City Gas'!C21+[17]SCVNG!C21+[17]Florence!C21+'[17]MG&amp;E'!C21</f>
        <v>161</v>
      </c>
      <c r="D21" s="107">
        <f>'[17]WI Gas'!D21:E21+[17]WEPCO!D21+[17]WPSC!D21+[17]Alliant!D21+[17]NSP!D21+[17]MWNG!D21+'[17]SWL&amp;P'!D21:E21+'[17]City Gas'!D21:E21+[17]SCVNG!D21+[17]Florence!D21+'[17]MG&amp;E'!D21:E21</f>
        <v>0</v>
      </c>
      <c r="E21" s="108"/>
      <c r="F21" s="107">
        <f>'[17]WI Gas'!F21:G21+[17]WEPCO!F21+[17]WPSC!F21+[17]Alliant!F21+[17]NSP!F21+[17]MWNG!F21+'[17]SWL&amp;P'!F21:G21+'[17]City Gas'!F21:G21+[17]SCVNG!F21+[17]Florence!F21+'[17]MG&amp;E'!F21:G21</f>
        <v>0</v>
      </c>
      <c r="G21" s="108"/>
      <c r="H21" s="107">
        <f>'[17]WI Gas'!H21:I21+[17]WEPCO!H21+[17]WPSC!H21+[17]Alliant!H21+[17]NSP!H21+[17]MWNG!H21+'[17]SWL&amp;P'!H21:I21+'[17]City Gas'!H21:I21+[17]SCVNG!H21+[17]Florence!H21+'[17]MG&amp;E'!H21:I21</f>
        <v>0</v>
      </c>
      <c r="I21" s="108"/>
      <c r="J21" s="107">
        <f>'[17]WI Gas'!J21:K21+[17]WEPCO!J21+[17]WPSC!J21+[17]Alliant!J21+[17]NSP!J21+[17]MWNG!J21+'[17]SWL&amp;P'!J21:K21+'[17]City Gas'!J21:K21+[17]SCVNG!J21+[17]Florence!J21+'[17]MG&amp;E'!J21:K21</f>
        <v>0</v>
      </c>
      <c r="K21" s="108"/>
      <c r="L21" s="6">
        <f t="shared" si="0"/>
        <v>161</v>
      </c>
    </row>
    <row r="22" spans="1:12" s="2" customFormat="1" x14ac:dyDescent="0.25">
      <c r="A22" s="5" t="s">
        <v>31</v>
      </c>
      <c r="B22" s="4">
        <f>'[17]WI Gas'!B22+[17]WEPCO!B22+[17]WPSC!B22+[17]Alliant!B22+[17]NSP!B22+[17]MWNG!B22+'[17]SWL&amp;P'!B22+'[17]City Gas'!B22+[17]SCVNG!B22+[17]Florence!B22+'[17]MG&amp;E'!B22</f>
        <v>0</v>
      </c>
      <c r="C22" s="4">
        <f>'[17]WI Gas'!C22+[17]WEPCO!C22+[17]WPSC!C22+[17]Alliant!C22+[17]NSP!C22+[17]MWNG!C22+'[17]SWL&amp;P'!C22+'[17]City Gas'!C22+[17]SCVNG!C22+[17]Florence!C22+'[17]MG&amp;E'!C22</f>
        <v>16952</v>
      </c>
      <c r="D22" s="107">
        <f>'[17]WI Gas'!D22:E22+[17]WEPCO!D22+[17]WPSC!D22+[17]Alliant!D22+[17]NSP!D22+[17]MWNG!D22+'[17]SWL&amp;P'!D22:E22+'[17]City Gas'!D22:E22+[17]SCVNG!D22+[17]Florence!D22+'[17]MG&amp;E'!D22:E22</f>
        <v>5896</v>
      </c>
      <c r="E22" s="108"/>
      <c r="F22" s="107">
        <f>'[17]WI Gas'!F22:G22+[17]WEPCO!F22+[17]WPSC!F22+[17]Alliant!F22+[17]NSP!F22+[17]MWNG!F22+'[17]SWL&amp;P'!F22:G22+'[17]City Gas'!F22:G22+[17]SCVNG!F22+[17]Florence!F22+'[17]MG&amp;E'!F22:G22</f>
        <v>896</v>
      </c>
      <c r="G22" s="108"/>
      <c r="H22" s="107">
        <f>'[17]WI Gas'!H22:I22+[17]WEPCO!H22+[17]WPSC!H22+[17]Alliant!H22+[17]NSP!H22+[17]MWNG!H22+'[17]SWL&amp;P'!H22:I22+'[17]City Gas'!H22:I22+[17]SCVNG!H22+[17]Florence!H22+'[17]MG&amp;E'!H22:I22</f>
        <v>8</v>
      </c>
      <c r="I22" s="108"/>
      <c r="J22" s="107">
        <f>'[17]WI Gas'!J22:K22+[17]WEPCO!J22+[17]WPSC!J22+[17]Alliant!J22+[17]NSP!J22+[17]MWNG!J22+'[17]SWL&amp;P'!J22:K22+'[17]City Gas'!J22:K22+[17]SCVNG!J22+[17]Florence!J22+'[17]MG&amp;E'!J22:K22</f>
        <v>0</v>
      </c>
      <c r="K22" s="108"/>
      <c r="L22" s="6">
        <f t="shared" si="0"/>
        <v>23752</v>
      </c>
    </row>
    <row r="23" spans="1:12" s="2" customFormat="1" x14ac:dyDescent="0.25">
      <c r="A23" s="5" t="s">
        <v>32</v>
      </c>
      <c r="B23" s="4">
        <f>'[17]WI Gas'!B23+[17]WEPCO!B23+[17]WPSC!B23+[17]Alliant!B23+[17]NSP!B23+[17]MWNG!B23+'[17]SWL&amp;P'!B23+'[17]City Gas'!B23+[17]SCVNG!B23+[17]Florence!B23+'[17]MG&amp;E'!B23</f>
        <v>0</v>
      </c>
      <c r="C23" s="4">
        <f>'[17]WI Gas'!C23+[17]WEPCO!C23+[17]WPSC!C23+[17]Alliant!C23+[17]NSP!C23+[17]MWNG!C23+'[17]SWL&amp;P'!C23+'[17]City Gas'!C23+[17]SCVNG!C23+[17]Florence!C23+'[17]MG&amp;E'!C23</f>
        <v>0</v>
      </c>
      <c r="D23" s="107">
        <f>'[17]WI Gas'!D23:E23+[17]WEPCO!D23+[17]WPSC!D23+[17]Alliant!D23+[17]NSP!D23+[17]MWNG!D23+'[17]SWL&amp;P'!D23:E23+'[17]City Gas'!D23:E23+[17]SCVNG!D23+[17]Florence!D23+'[17]MG&amp;E'!D23:E23</f>
        <v>0</v>
      </c>
      <c r="E23" s="108"/>
      <c r="F23" s="107">
        <f>'[17]WI Gas'!F23:G23+[17]WEPCO!F23+[17]WPSC!F23+[17]Alliant!F23+[17]NSP!F23+[17]MWNG!F23+'[17]SWL&amp;P'!F23:G23+'[17]City Gas'!F23:G23+[17]SCVNG!F23+[17]Florence!F23+'[17]MG&amp;E'!F23:G23</f>
        <v>0</v>
      </c>
      <c r="G23" s="108"/>
      <c r="H23" s="107">
        <f>'[17]WI Gas'!H23:I23+[17]WEPCO!H23+[17]WPSC!H23+[17]Alliant!H23+[17]NSP!H23+[17]MWNG!H23+'[17]SWL&amp;P'!H23:I23+'[17]City Gas'!H23:I23+[17]SCVNG!H23+[17]Florence!H23+'[17]MG&amp;E'!H23:I23</f>
        <v>0</v>
      </c>
      <c r="I23" s="108"/>
      <c r="J23" s="107">
        <f>'[17]WI Gas'!J23:K23+[17]WEPCO!J23+[17]WPSC!J23+[17]Alliant!J23+[17]NSP!J23+[17]MWNG!J23+'[17]SWL&amp;P'!J23:K23+'[17]City Gas'!J23:K23+[17]SCVNG!J23+[17]Florence!J23+'[17]MG&amp;E'!J23:K23</f>
        <v>0</v>
      </c>
      <c r="K23" s="108"/>
      <c r="L23" s="6">
        <f t="shared" si="0"/>
        <v>0</v>
      </c>
    </row>
    <row r="24" spans="1:12" s="2" customFormat="1" x14ac:dyDescent="0.25">
      <c r="A24" s="5" t="s">
        <v>10</v>
      </c>
      <c r="B24" s="4">
        <f>'[17]WI Gas'!B24+[17]WEPCO!B24+[17]WPSC!B24+[17]Alliant!B24+[17]NSP!B24+[17]MWNG!B24+'[17]SWL&amp;P'!B24+'[17]City Gas'!B24+[17]SCVNG!B24+[17]Florence!B24+'[17]MG&amp;E'!B24</f>
        <v>0</v>
      </c>
      <c r="C24" s="4">
        <f>'[17]WI Gas'!C24+[17]WEPCO!C24+[17]WPSC!C24+[17]Alliant!C24+[17]NSP!C24+[17]MWNG!C24+'[17]SWL&amp;P'!C24+'[17]City Gas'!C24+[17]SCVNG!C24+[17]Florence!C24+'[17]MG&amp;E'!C24</f>
        <v>44</v>
      </c>
      <c r="D24" s="107">
        <f>'[17]WI Gas'!D24:E24+[17]WEPCO!D24+[17]WPSC!D24+[17]Alliant!D24+[17]NSP!D24+[17]MWNG!D24+'[17]SWL&amp;P'!D24:E24+'[17]City Gas'!D24:E24+[17]SCVNG!D24+[17]Florence!D24+'[17]MG&amp;E'!D24:E24</f>
        <v>13</v>
      </c>
      <c r="E24" s="108"/>
      <c r="F24" s="107">
        <f>'[17]WI Gas'!F24:G24+[17]WEPCO!F24+[17]WPSC!F24+[17]Alliant!F24+[17]NSP!F24+[17]MWNG!F24+'[17]SWL&amp;P'!F24:G24+'[17]City Gas'!F24:G24+[17]SCVNG!F24+[17]Florence!F24+'[17]MG&amp;E'!F24:G24</f>
        <v>0</v>
      </c>
      <c r="G24" s="108"/>
      <c r="H24" s="107">
        <f>'[17]WI Gas'!H24:I24+[17]WEPCO!H24+[17]WPSC!H24+[17]Alliant!H24+[17]NSP!H24+[17]MWNG!H24+'[17]SWL&amp;P'!H24:I24+'[17]City Gas'!H24:I24+[17]SCVNG!H24+[17]Florence!H24+'[17]MG&amp;E'!H24:I24</f>
        <v>0</v>
      </c>
      <c r="I24" s="108"/>
      <c r="J24" s="107">
        <f>'[17]WI Gas'!J24:K24+[17]WEPCO!J24+[17]WPSC!J24+[17]Alliant!J24+[17]NSP!J24+[17]MWNG!J24+'[17]SWL&amp;P'!J24:K24+'[17]City Gas'!J24:K24+[17]SCVNG!J24+[17]Florence!J24+'[17]MG&amp;E'!J24:K24</f>
        <v>0</v>
      </c>
      <c r="K24" s="108"/>
      <c r="L24" s="6">
        <f t="shared" si="0"/>
        <v>57</v>
      </c>
    </row>
    <row r="25" spans="1:12" s="2" customFormat="1" x14ac:dyDescent="0.25">
      <c r="A25" s="5" t="s">
        <v>10</v>
      </c>
      <c r="B25" s="4">
        <f>'[17]WI Gas'!B25+[17]WEPCO!B25+[17]WPSC!B25+[17]Alliant!B25+[17]NSP!B25+[17]MWNG!B25+'[17]SWL&amp;P'!B25+'[17]City Gas'!B25+[17]SCVNG!B25+[17]Florence!B25+'[17]MG&amp;E'!B25</f>
        <v>0</v>
      </c>
      <c r="C25" s="4">
        <f>'[17]WI Gas'!C25+[17]WEPCO!C25+[17]WPSC!C25+[17]Alliant!C25+[17]NSP!C25+[17]MWNG!C25+'[17]SWL&amp;P'!C25+'[17]City Gas'!C25+[17]SCVNG!C25+[17]Florence!C25+'[17]MG&amp;E'!C25</f>
        <v>0</v>
      </c>
      <c r="D25" s="107">
        <f>'[17]WI Gas'!D25:E25+[17]WEPCO!D25+[17]WPSC!D25+[17]Alliant!D25+[17]NSP!D25+[17]MWNG!D25+'[17]SWL&amp;P'!D25:E25+'[17]City Gas'!D25:E25+[17]SCVNG!D25+[17]Florence!D25+'[17]MG&amp;E'!D25:E25</f>
        <v>0</v>
      </c>
      <c r="E25" s="108"/>
      <c r="F25" s="107">
        <f>'[17]WI Gas'!F25:G25+[17]WEPCO!F25+[17]WPSC!F25+[17]Alliant!F25+[17]NSP!F25+[17]MWNG!F25+'[17]SWL&amp;P'!F25:G25+'[17]City Gas'!F25:G25+[17]SCVNG!F25+[17]Florence!F25+'[17]MG&amp;E'!F25:G25</f>
        <v>0</v>
      </c>
      <c r="G25" s="108"/>
      <c r="H25" s="107">
        <f>'[17]WI Gas'!H25:I25+[17]WEPCO!H25+[17]WPSC!H25+[17]Alliant!H25+[17]NSP!H25+[17]MWNG!H25+'[17]SWL&amp;P'!H25:I25+'[17]City Gas'!H25:I25+[17]SCVNG!H25+[17]Florence!H25+'[17]MG&amp;E'!H25:I25</f>
        <v>0</v>
      </c>
      <c r="I25" s="108"/>
      <c r="J25" s="107">
        <f>'[17]WI Gas'!J25:K25+[17]WEPCO!J25+[17]WPSC!J25+[17]Alliant!J25+[17]NSP!J25+[17]MWNG!J25+'[17]SWL&amp;P'!J25:K25+'[17]City Gas'!J25:K25+[17]SCVNG!J25+[17]Florence!J25+'[17]MG&amp;E'!J25:K25</f>
        <v>0</v>
      </c>
      <c r="K25" s="108"/>
      <c r="L25" s="6">
        <f t="shared" si="0"/>
        <v>0</v>
      </c>
    </row>
    <row r="26" spans="1:12" s="2" customFormat="1" x14ac:dyDescent="0.25">
      <c r="A26" s="11" t="s">
        <v>11</v>
      </c>
      <c r="B26" s="6">
        <f>SUM(B17:B25)</f>
        <v>0</v>
      </c>
      <c r="C26" s="6">
        <f>SUM(C17:C25)</f>
        <v>22801</v>
      </c>
      <c r="D26" s="109">
        <f t="shared" ref="D26:I26" si="1">SUM(D17:D25)</f>
        <v>10025</v>
      </c>
      <c r="E26" s="109">
        <f t="shared" si="1"/>
        <v>0</v>
      </c>
      <c r="F26" s="109">
        <f t="shared" si="1"/>
        <v>3576</v>
      </c>
      <c r="G26" s="109">
        <f t="shared" si="1"/>
        <v>0</v>
      </c>
      <c r="H26" s="109">
        <f t="shared" si="1"/>
        <v>440</v>
      </c>
      <c r="I26" s="109">
        <f t="shared" si="1"/>
        <v>0</v>
      </c>
      <c r="J26" s="110">
        <f>SUM(J17:J25)</f>
        <v>188</v>
      </c>
      <c r="K26" s="111"/>
      <c r="L26" s="6">
        <f>SUM(L17:L25)</f>
        <v>37030</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(B70/L44)*5280</f>
        <v>90.940088190304337</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'[17]WI Gas'!B30+[17]WEPCO!B30+[17]WPSC!B30+[17]Alliant!B30+[17]NSP!B30+[17]MWNG!B30+'[17]SWL&amp;P'!B30+'[17]City Gas'!B30+[17]SCVNG!B30+[17]Florence!B30+'[17]MG&amp;E'!B30</f>
        <v>0</v>
      </c>
      <c r="C30" s="4">
        <f>'[17]WI Gas'!C30+[17]WEPCO!C30+[17]WPSC!C30+[17]Alliant!C30+[17]NSP!C30+[17]MWNG!C30+'[17]SWL&amp;P'!C30+'[17]City Gas'!C30+[17]SCVNG!C30+[17]Florence!C30+'[17]MG&amp;E'!C30</f>
        <v>275610</v>
      </c>
      <c r="D30" s="107">
        <f>'[17]WI Gas'!D30:E30+[17]WEPCO!D30+[17]WPSC!D30+[17]Alliant!D30+[17]NSP!D30+[17]MWNG!D30+'[17]SWL&amp;P'!D30:E30+'[17]City Gas'!D30:E30+[17]SCVNG!D30+[17]Florence!D30+'[17]MG&amp;E'!D30:E30</f>
        <v>36358</v>
      </c>
      <c r="E30" s="108"/>
      <c r="F30" s="107">
        <f>'[17]WI Gas'!F30:G30+[17]WEPCO!F30+[17]WPSC!F30+[17]Alliant!F30+[17]NSP!F30+[17]MWNG!F30+'[17]SWL&amp;P'!F30:G30+'[17]City Gas'!F30:G30+[17]SCVNG!F30+[17]Florence!F30+'[17]MG&amp;E'!F30:G30</f>
        <v>1544</v>
      </c>
      <c r="G30" s="108"/>
      <c r="H30" s="107">
        <f>'[17]WI Gas'!H30:I30+[17]WEPCO!H30+[17]WPSC!H30+[17]Alliant!H30+[17]NSP!H30+[17]MWNG!H30+'[17]SWL&amp;P'!H30:I30+'[17]City Gas'!H30:I30+[17]SCVNG!H30+[17]Florence!H30+'[17]MG&amp;E'!H30:I30</f>
        <v>237</v>
      </c>
      <c r="I30" s="108"/>
      <c r="J30" s="107">
        <f>'[17]WI Gas'!J30:K30+[17]WEPCO!J30+[17]WPSC!J30+[17]Alliant!J30+[17]NSP!J30+[17]MWNG!J30+'[17]SWL&amp;P'!J30:K30+'[17]City Gas'!J30:K30+[17]SCVNG!J30+[17]Florence!J30+'[17]MG&amp;E'!J30:K30</f>
        <v>9</v>
      </c>
      <c r="K30" s="108"/>
      <c r="L30" s="6">
        <f>SUM(B30:J30)</f>
        <v>313758</v>
      </c>
    </row>
    <row r="31" spans="1:12" s="2" customFormat="1" x14ac:dyDescent="0.25">
      <c r="A31" s="5" t="s">
        <v>28</v>
      </c>
      <c r="B31" s="4">
        <f>'[17]WI Gas'!B31+[17]WEPCO!B31+[17]WPSC!B31+[17]Alliant!B31+[17]NSP!B31+[17]MWNG!B31+'[17]SWL&amp;P'!B31+'[17]City Gas'!B31+[17]SCVNG!B31+[17]Florence!B31+'[17]MG&amp;E'!B31</f>
        <v>0</v>
      </c>
      <c r="C31" s="4">
        <f>'[17]WI Gas'!C31+[17]WEPCO!C31+[17]WPSC!C31+[17]Alliant!C31+[17]NSP!C31+[17]MWNG!C31+'[17]SWL&amp;P'!C31+'[17]City Gas'!C31+[17]SCVNG!C31+[17]Florence!C31+'[17]MG&amp;E'!C31</f>
        <v>0</v>
      </c>
      <c r="D31" s="107">
        <f>'[17]WI Gas'!D31:E31+[17]WEPCO!D31+[17]WPSC!D31+[17]Alliant!D31+[17]NSP!D31+[17]MWNG!D31+'[17]SWL&amp;P'!D31:E31+'[17]City Gas'!D31:E31+[17]SCVNG!D31+[17]Florence!D31+'[17]MG&amp;E'!D31:E31</f>
        <v>0</v>
      </c>
      <c r="E31" s="108"/>
      <c r="F31" s="107">
        <f>'[17]WI Gas'!F31:G31+[17]WEPCO!F31+[17]WPSC!F31+[17]Alliant!F31+[17]NSP!F31+[17]MWNG!F31+'[17]SWL&amp;P'!F31:G31+'[17]City Gas'!F31:G31+[17]SCVNG!F31+[17]Florence!F31+'[17]MG&amp;E'!F31:G31</f>
        <v>0</v>
      </c>
      <c r="G31" s="108"/>
      <c r="H31" s="107">
        <f>'[17]WI Gas'!H31:I31+[17]WEPCO!H31+[17]WPSC!H31+[17]Alliant!H31+[17]NSP!H31+[17]MWNG!H31+'[17]SWL&amp;P'!H31:I31+'[17]City Gas'!H31:I31+[17]SCVNG!H31+[17]Florence!H31+'[17]MG&amp;E'!H31:I31</f>
        <v>0</v>
      </c>
      <c r="I31" s="108"/>
      <c r="J31" s="107">
        <f>'[17]WI Gas'!J31:K31+[17]WEPCO!J31+[17]WPSC!J31+[17]Alliant!J31+[17]NSP!J31+[17]MWNG!J31+'[17]SWL&amp;P'!J31:K31+'[17]City Gas'!J31:K31+[17]SCVNG!J31+[17]Florence!J31+'[17]MG&amp;E'!J31:K31</f>
        <v>0</v>
      </c>
      <c r="K31" s="108"/>
      <c r="L31" s="6">
        <f t="shared" ref="L31:L38" si="2">SUM(B31:J31)</f>
        <v>0</v>
      </c>
    </row>
    <row r="32" spans="1:12" s="2" customFormat="1" x14ac:dyDescent="0.25">
      <c r="A32" s="5" t="s">
        <v>7</v>
      </c>
      <c r="B32" s="4">
        <f>'[17]WI Gas'!B32+[17]WEPCO!B32+[17]WPSC!B32+[17]Alliant!B32+[17]NSP!B32+[17]MWNG!B32+'[17]SWL&amp;P'!B32+'[17]City Gas'!B32+[17]SCVNG!B32+[17]Florence!B32+'[17]MG&amp;E'!B32</f>
        <v>0</v>
      </c>
      <c r="C32" s="4">
        <f>'[17]WI Gas'!C32+[17]WEPCO!C32+[17]WPSC!C32+[17]Alliant!C32+[17]NSP!C32+[17]MWNG!C32+'[17]SWL&amp;P'!C32+'[17]City Gas'!C32+[17]SCVNG!C32+[17]Florence!C32+'[17]MG&amp;E'!C32</f>
        <v>876</v>
      </c>
      <c r="D32" s="107">
        <f>'[17]WI Gas'!D32:E32+[17]WEPCO!D32+[17]WPSC!D32+[17]Alliant!D32+[17]NSP!D32+[17]MWNG!D32+'[17]SWL&amp;P'!D32:E32+'[17]City Gas'!D32:E32+[17]SCVNG!D32+[17]Florence!D32+'[17]MG&amp;E'!D32:E32</f>
        <v>22999</v>
      </c>
      <c r="E32" s="108"/>
      <c r="F32" s="107">
        <f>'[17]WI Gas'!F32:G32+[17]WEPCO!F32+[17]WPSC!F32+[17]Alliant!F32+[17]NSP!F32+[17]MWNG!F32+'[17]SWL&amp;P'!F32:G32+'[17]City Gas'!F32:G32+[17]SCVNG!F32+[17]Florence!F32+'[17]MG&amp;E'!F32:G32</f>
        <v>0</v>
      </c>
      <c r="G32" s="108"/>
      <c r="H32" s="107">
        <f>'[17]WI Gas'!H32:I32+[17]WEPCO!H32+[17]WPSC!H32+[17]Alliant!H32+[17]NSP!H32+[17]MWNG!H32+'[17]SWL&amp;P'!H32:I32+'[17]City Gas'!H32:I32+[17]SCVNG!H32+[17]Florence!H32+'[17]MG&amp;E'!H32:I32</f>
        <v>0</v>
      </c>
      <c r="I32" s="108"/>
      <c r="J32" s="107">
        <f>'[17]WI Gas'!J32:K32+[17]WEPCO!J32+[17]WPSC!J32+[17]Alliant!J32+[17]NSP!J32+[17]MWNG!J32+'[17]SWL&amp;P'!J32:K32+'[17]City Gas'!J32:K32+[17]SCVNG!J32+[17]Florence!J32+'[17]MG&amp;E'!J32:K32</f>
        <v>0</v>
      </c>
      <c r="K32" s="108"/>
      <c r="L32" s="6">
        <f t="shared" si="2"/>
        <v>23875</v>
      </c>
    </row>
    <row r="33" spans="1:12" s="2" customFormat="1" x14ac:dyDescent="0.25">
      <c r="A33" s="5" t="s">
        <v>29</v>
      </c>
      <c r="B33" s="4">
        <f>'[17]WI Gas'!B33+[17]WEPCO!B33+[17]WPSC!B33+[17]Alliant!B33+[17]NSP!B33+[17]MWNG!B33+'[17]SWL&amp;P'!B33+'[17]City Gas'!B33+[17]SCVNG!B33+[17]Florence!B33+'[17]MG&amp;E'!B33</f>
        <v>0</v>
      </c>
      <c r="C33" s="4">
        <f>'[17]WI Gas'!C33+[17]WEPCO!C33+[17]WPSC!C33+[17]Alliant!C33+[17]NSP!C33+[17]MWNG!C33+'[17]SWL&amp;P'!C33+'[17]City Gas'!C33+[17]SCVNG!C33+[17]Florence!C33+'[17]MG&amp;E'!C33</f>
        <v>0</v>
      </c>
      <c r="D33" s="107">
        <f>'[17]WI Gas'!D33:E33+[17]WEPCO!D33+[17]WPSC!D33+[17]Alliant!D33+[17]NSP!D33+[17]MWNG!D33+'[17]SWL&amp;P'!D33:E33+'[17]City Gas'!D33:E33+[17]SCVNG!D33+[17]Florence!D33+'[17]MG&amp;E'!D33:E33</f>
        <v>0</v>
      </c>
      <c r="E33" s="108"/>
      <c r="F33" s="107">
        <f>'[17]WI Gas'!F33:G33+[17]WEPCO!F33+[17]WPSC!F33+[17]Alliant!F33+[17]NSP!F33+[17]MWNG!F33+'[17]SWL&amp;P'!F33:G33+'[17]City Gas'!F33:G33+[17]SCVNG!F33+[17]Florence!F33+'[17]MG&amp;E'!F33:G33</f>
        <v>0</v>
      </c>
      <c r="G33" s="108"/>
      <c r="H33" s="107">
        <f>'[17]WI Gas'!H33:I33+[17]WEPCO!H33+[17]WPSC!H33+[17]Alliant!H33+[17]NSP!H33+[17]MWNG!H33+'[17]SWL&amp;P'!H33:I33+'[17]City Gas'!H33:I33+[17]SCVNG!H33+[17]Florence!H33+'[17]MG&amp;E'!H33:I33</f>
        <v>0</v>
      </c>
      <c r="I33" s="108"/>
      <c r="J33" s="107">
        <f>'[17]WI Gas'!J33:K33+[17]WEPCO!J33+[17]WPSC!J33+[17]Alliant!J33+[17]NSP!J33+[17]MWNG!J33+'[17]SWL&amp;P'!J33:K33+'[17]City Gas'!J33:K33+[17]SCVNG!J33+[17]Florence!J33+'[17]MG&amp;E'!J33:K33</f>
        <v>0</v>
      </c>
      <c r="K33" s="108"/>
      <c r="L33" s="6">
        <f t="shared" si="2"/>
        <v>0</v>
      </c>
    </row>
    <row r="34" spans="1:12" s="2" customFormat="1" x14ac:dyDescent="0.25">
      <c r="A34" s="5" t="s">
        <v>30</v>
      </c>
      <c r="B34" s="4">
        <f>'[17]WI Gas'!B34+[17]WEPCO!B34+[17]WPSC!B34+[17]Alliant!B34+[17]NSP!B34+[17]MWNG!B34+'[17]SWL&amp;P'!B34+'[17]City Gas'!B34+[17]SCVNG!B34+[17]Florence!B34+'[17]MG&amp;E'!B34</f>
        <v>0</v>
      </c>
      <c r="C34" s="4">
        <f>'[17]WI Gas'!C34+[17]WEPCO!C34+[17]WPSC!C34+[17]Alliant!C34+[17]NSP!C34+[17]MWNG!C34+'[17]SWL&amp;P'!C34+'[17]City Gas'!C34+[17]SCVNG!C34+[17]Florence!C34+'[17]MG&amp;E'!C34</f>
        <v>13428</v>
      </c>
      <c r="D34" s="107">
        <f>'[17]WI Gas'!D34:E34+[17]WEPCO!D34+[17]WPSC!D34+[17]Alliant!D34+[17]NSP!D34+[17]MWNG!D34+'[17]SWL&amp;P'!D34:E34+'[17]City Gas'!D34:E34+[17]SCVNG!D34+[17]Florence!D34+'[17]MG&amp;E'!D34:E34</f>
        <v>25582</v>
      </c>
      <c r="E34" s="108"/>
      <c r="F34" s="107">
        <f>'[17]WI Gas'!F34:G34+[17]WEPCO!F34+[17]WPSC!F34+[17]Alliant!F34+[17]NSP!F34+[17]MWNG!F34+'[17]SWL&amp;P'!F34:G34+'[17]City Gas'!F34:G34+[17]SCVNG!F34+[17]Florence!F34+'[17]MG&amp;E'!F34:G34</f>
        <v>5</v>
      </c>
      <c r="G34" s="108"/>
      <c r="H34" s="107">
        <f>'[17]WI Gas'!H34:I34+[17]WEPCO!H34+[17]WPSC!H34+[17]Alliant!H34+[17]NSP!H34+[17]MWNG!H34+'[17]SWL&amp;P'!H34:I34+'[17]City Gas'!H34:I34+[17]SCVNG!H34+[17]Florence!H34+'[17]MG&amp;E'!H34:I34</f>
        <v>0</v>
      </c>
      <c r="I34" s="108"/>
      <c r="J34" s="107">
        <f>'[17]WI Gas'!J34:K34+[17]WEPCO!J34+[17]WPSC!J34+[17]Alliant!J34+[17]NSP!J34+[17]MWNG!J34+'[17]SWL&amp;P'!J34:K34+'[17]City Gas'!J34:K34+[17]SCVNG!J34+[17]Florence!J34+'[17]MG&amp;E'!J34:K34</f>
        <v>0</v>
      </c>
      <c r="K34" s="108"/>
      <c r="L34" s="6">
        <f t="shared" si="2"/>
        <v>39015</v>
      </c>
    </row>
    <row r="35" spans="1:12" s="2" customFormat="1" x14ac:dyDescent="0.25">
      <c r="A35" s="5" t="s">
        <v>31</v>
      </c>
      <c r="B35" s="4">
        <f>'[17]WI Gas'!B35+[17]WEPCO!B35+[17]WPSC!B35+[17]Alliant!B35+[17]NSP!B35+[17]MWNG!B35+'[17]SWL&amp;P'!B35+'[17]City Gas'!B35+[17]SCVNG!B35+[17]Florence!B35+'[17]MG&amp;E'!B35</f>
        <v>0</v>
      </c>
      <c r="C35" s="4">
        <f>'[17]WI Gas'!C35+[17]WEPCO!C35+[17]WPSC!C35+[17]Alliant!C35+[17]NSP!C35+[17]MWNG!C35+'[17]SWL&amp;P'!C35+'[17]City Gas'!C35+[17]SCVNG!C35+[17]Florence!C35+'[17]MG&amp;E'!C35</f>
        <v>1200829</v>
      </c>
      <c r="D35" s="107">
        <f>'[17]WI Gas'!D35:E35+[17]WEPCO!D35+[17]WPSC!D35+[17]Alliant!D35+[17]NSP!D35+[17]MWNG!D35+'[17]SWL&amp;P'!D35:E35+'[17]City Gas'!D35:E35+[17]SCVNG!D35+[17]Florence!D35+'[17]MG&amp;E'!D35:E35</f>
        <v>15239</v>
      </c>
      <c r="E35" s="108"/>
      <c r="F35" s="107">
        <f>'[17]WI Gas'!F35:G35+[17]WEPCO!F35+[17]WPSC!F35+[17]Alliant!F35+[17]NSP!F35+[17]MWNG!F35+'[17]SWL&amp;P'!F35:G35+'[17]City Gas'!F35:G35+[17]SCVNG!F35+[17]Florence!F35+'[17]MG&amp;E'!F35:G35</f>
        <v>1090</v>
      </c>
      <c r="G35" s="108"/>
      <c r="H35" s="107">
        <f>'[17]WI Gas'!H35:I35+[17]WEPCO!H35+[17]WPSC!H35+[17]Alliant!H35+[17]NSP!H35+[17]MWNG!H35+'[17]SWL&amp;P'!H35:I35+'[17]City Gas'!H35:I35+[17]SCVNG!H35+[17]Florence!H35+'[17]MG&amp;E'!H35:I35</f>
        <v>17</v>
      </c>
      <c r="I35" s="108"/>
      <c r="J35" s="107">
        <f>'[17]WI Gas'!J35:K35+[17]WEPCO!J35+[17]WPSC!J35+[17]Alliant!J35+[17]NSP!J35+[17]MWNG!J35+'[17]SWL&amp;P'!J35:K35+'[17]City Gas'!J35:K35+[17]SCVNG!J35+[17]Florence!J35+'[17]MG&amp;E'!J35:K35</f>
        <v>1</v>
      </c>
      <c r="K35" s="108"/>
      <c r="L35" s="6">
        <f t="shared" si="2"/>
        <v>1217176</v>
      </c>
    </row>
    <row r="36" spans="1:12" s="2" customFormat="1" x14ac:dyDescent="0.25">
      <c r="A36" s="5" t="s">
        <v>32</v>
      </c>
      <c r="B36" s="4">
        <f>'[17]WI Gas'!B36+[17]WEPCO!B36+[17]WPSC!B36+[17]Alliant!B36+[17]NSP!B36+[17]MWNG!B36+'[17]SWL&amp;P'!B36+'[17]City Gas'!B36+[17]SCVNG!B36+[17]Florence!B36+'[17]MG&amp;E'!B36</f>
        <v>0</v>
      </c>
      <c r="C36" s="4">
        <f>'[17]WI Gas'!C36+[17]WEPCO!C36+[17]WPSC!C36+[17]Alliant!C36+[17]NSP!C36+[17]MWNG!C36+'[17]SWL&amp;P'!C36+'[17]City Gas'!C36+[17]SCVNG!C36+[17]Florence!C36+'[17]MG&amp;E'!C36</f>
        <v>0</v>
      </c>
      <c r="D36" s="107">
        <f>'[17]WI Gas'!D36:E36+[17]WEPCO!D36+[17]WPSC!D36+[17]Alliant!D36+[17]NSP!D36+[17]MWNG!D36+'[17]SWL&amp;P'!D36:E36+'[17]City Gas'!D36:E36+[17]SCVNG!D36+[17]Florence!D36+'[17]MG&amp;E'!D36:E36</f>
        <v>0</v>
      </c>
      <c r="E36" s="108"/>
      <c r="F36" s="107">
        <f>'[17]WI Gas'!F36:G36+[17]WEPCO!F36+[17]WPSC!F36+[17]Alliant!F36+[17]NSP!F36+[17]MWNG!F36+'[17]SWL&amp;P'!F36:G36+'[17]City Gas'!F36:G36+[17]SCVNG!F36+[17]Florence!F36+'[17]MG&amp;E'!F36:G36</f>
        <v>0</v>
      </c>
      <c r="G36" s="108"/>
      <c r="H36" s="107">
        <f>'[17]WI Gas'!H36:I36+[17]WEPCO!H36+[17]WPSC!H36+[17]Alliant!H36+[17]NSP!H36+[17]MWNG!H36+'[17]SWL&amp;P'!H36:I36+'[17]City Gas'!H36:I36+[17]SCVNG!H36+[17]Florence!H36+'[17]MG&amp;E'!H36:I36</f>
        <v>0</v>
      </c>
      <c r="I36" s="108"/>
      <c r="J36" s="107">
        <f>'[17]WI Gas'!J36:K36+[17]WEPCO!J36+[17]WPSC!J36+[17]Alliant!J36+[17]NSP!J36+[17]MWNG!J36+'[17]SWL&amp;P'!J36:K36+'[17]City Gas'!J36:K36+[17]SCVNG!J36+[17]Florence!J36+'[17]MG&amp;E'!J36:K36</f>
        <v>0</v>
      </c>
      <c r="K36" s="108"/>
      <c r="L36" s="6">
        <f t="shared" si="2"/>
        <v>0</v>
      </c>
    </row>
    <row r="37" spans="1:12" s="2" customFormat="1" x14ac:dyDescent="0.25">
      <c r="A37" s="5" t="s">
        <v>10</v>
      </c>
      <c r="B37" s="4">
        <f>'[17]WI Gas'!B37+[17]WEPCO!B37+[17]WPSC!B37+[17]Alliant!B37+[17]NSP!B37+[17]MWNG!B37+'[17]SWL&amp;P'!B37+'[17]City Gas'!B37+[17]SCVNG!B37+[17]Florence!B37+'[17]MG&amp;E'!B37</f>
        <v>0</v>
      </c>
      <c r="C37" s="4">
        <f>'[17]WI Gas'!C37+[17]WEPCO!C37+[17]WPSC!C37+[17]Alliant!C37+[17]NSP!C37+[17]MWNG!C37+'[17]SWL&amp;P'!C37+'[17]City Gas'!C37+[17]SCVNG!C37+[17]Florence!C37+'[17]MG&amp;E'!C37</f>
        <v>1</v>
      </c>
      <c r="D37" s="107">
        <f>'[17]WI Gas'!D37:E37+[17]WEPCO!D37+[17]WPSC!D37+[17]Alliant!D37+[17]NSP!D37+[17]MWNG!D37+'[17]SWL&amp;P'!D37:E37+'[17]City Gas'!D37:E37+[17]SCVNG!D37+[17]Florence!D37+'[17]MG&amp;E'!D37:E37</f>
        <v>1</v>
      </c>
      <c r="E37" s="108"/>
      <c r="F37" s="107">
        <f>'[17]WI Gas'!F37:G37+[17]WEPCO!F37+[17]WPSC!F37+[17]Alliant!F37+[17]NSP!F37+[17]MWNG!F37+'[17]SWL&amp;P'!F37:G37+'[17]City Gas'!F37:G37+[17]SCVNG!F37+[17]Florence!F37+'[17]MG&amp;E'!F37:G37</f>
        <v>0</v>
      </c>
      <c r="G37" s="108"/>
      <c r="H37" s="107">
        <f>'[17]WI Gas'!H37:I37+[17]WEPCO!H37+[17]WPSC!H37+[17]Alliant!H37+[17]NSP!H37+[17]MWNG!H37+'[17]SWL&amp;P'!H37:I37+'[17]City Gas'!H37:I37+[17]SCVNG!H37+[17]Florence!H37+'[17]MG&amp;E'!H37:I37</f>
        <v>0</v>
      </c>
      <c r="I37" s="108"/>
      <c r="J37" s="107">
        <f>'[17]WI Gas'!J37:K37+[17]WEPCO!J37+[17]WPSC!J37+[17]Alliant!J37+[17]NSP!J37+[17]MWNG!J37+'[17]SWL&amp;P'!J37:K37+'[17]City Gas'!J37:K37+[17]SCVNG!J37+[17]Florence!J37+'[17]MG&amp;E'!J37:K37</f>
        <v>0</v>
      </c>
      <c r="K37" s="108"/>
      <c r="L37" s="6">
        <f t="shared" si="2"/>
        <v>2</v>
      </c>
    </row>
    <row r="38" spans="1:12" s="2" customFormat="1" x14ac:dyDescent="0.25">
      <c r="A38" s="5" t="s">
        <v>10</v>
      </c>
      <c r="B38" s="4">
        <f>'[17]WI Gas'!B38+[17]WEPCO!B38+[17]WPSC!B38+[17]Alliant!B38+[17]NSP!B38+[17]MWNG!B38+'[17]SWL&amp;P'!B38+'[17]City Gas'!B38+[17]SCVNG!B38+[17]Florence!B38+'[17]MG&amp;E'!B38</f>
        <v>0</v>
      </c>
      <c r="C38" s="4">
        <f>'[17]WI Gas'!C38+[17]WEPCO!C38+[17]WPSC!C38+[17]Alliant!C38+[17]NSP!C38+[17]MWNG!C38+'[17]SWL&amp;P'!C38+'[17]City Gas'!C38+[17]SCVNG!C38+[17]Florence!C38+'[17]MG&amp;E'!C38</f>
        <v>0</v>
      </c>
      <c r="D38" s="107">
        <f>'[17]WI Gas'!D38:E38+[17]WEPCO!D38+[17]WPSC!D38+[17]Alliant!D38+[17]NSP!D38+[17]MWNG!D38+'[17]SWL&amp;P'!D38:E38+'[17]City Gas'!D38:E38+[17]SCVNG!D38+[17]Florence!D38+'[17]MG&amp;E'!D38:E38</f>
        <v>0</v>
      </c>
      <c r="E38" s="108"/>
      <c r="F38" s="107">
        <f>'[17]WI Gas'!F38:G38+[17]WEPCO!F38+[17]WPSC!F38+[17]Alliant!F38+[17]NSP!F38+[17]MWNG!F38+'[17]SWL&amp;P'!F38:G38+'[17]City Gas'!F38:G38+[17]SCVNG!F38+[17]Florence!F38+'[17]MG&amp;E'!F38:G38</f>
        <v>0</v>
      </c>
      <c r="G38" s="108"/>
      <c r="H38" s="107">
        <f>'[17]WI Gas'!H38:I38+[17]WEPCO!H38+[17]WPSC!H38+[17]Alliant!H38+[17]NSP!H38+[17]MWNG!H38+'[17]SWL&amp;P'!H38:I38+'[17]City Gas'!H38:I38+[17]SCVNG!H38+[17]Florence!H38+'[17]MG&amp;E'!H38:I38</f>
        <v>0</v>
      </c>
      <c r="I38" s="108"/>
      <c r="J38" s="107">
        <f>'[17]WI Gas'!J38:K38+[17]WEPCO!J38+[17]WPSC!J38+[17]Alliant!J38+[17]NSP!J38+[17]MWNG!J38+'[17]SWL&amp;P'!J38:K38+'[17]City Gas'!J38:K38+[17]SCVNG!J38+[17]Florence!J38+'[17]MG&amp;E'!J38:K38</f>
        <v>0</v>
      </c>
      <c r="K38" s="108"/>
      <c r="L38" s="6">
        <f t="shared" si="2"/>
        <v>0</v>
      </c>
    </row>
    <row r="39" spans="1:12" s="2" customFormat="1" x14ac:dyDescent="0.25">
      <c r="A39" s="11" t="s">
        <v>11</v>
      </c>
      <c r="B39" s="6">
        <f>SUM(B30:B38)</f>
        <v>0</v>
      </c>
      <c r="C39" s="6">
        <f t="shared" ref="C39:L39" si="3">SUM(C30:C38)</f>
        <v>1490744</v>
      </c>
      <c r="D39" s="109">
        <f t="shared" si="3"/>
        <v>100179</v>
      </c>
      <c r="E39" s="109">
        <f t="shared" si="3"/>
        <v>0</v>
      </c>
      <c r="F39" s="109">
        <f t="shared" si="3"/>
        <v>2639</v>
      </c>
      <c r="G39" s="109">
        <f t="shared" si="3"/>
        <v>0</v>
      </c>
      <c r="H39" s="109">
        <f t="shared" si="3"/>
        <v>254</v>
      </c>
      <c r="I39" s="109">
        <f t="shared" si="3"/>
        <v>0</v>
      </c>
      <c r="J39" s="110">
        <f t="shared" si="3"/>
        <v>10</v>
      </c>
      <c r="K39" s="111"/>
      <c r="L39" s="6">
        <f t="shared" si="3"/>
        <v>1593826</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'[17]WI Gas'!B43+[17]WEPCO!B43+[17]WPSC!B43+[17]Alliant!B43+[17]NSP!B43+[17]MWNG!B43+'[17]SWL&amp;P'!B43+'[17]City Gas'!B43+[17]SCVNG!B43+[17]Florence!B43+'[17]MG&amp;E'!B43</f>
        <v>98</v>
      </c>
      <c r="C43" s="4">
        <f>'[17]WI Gas'!C43+[17]WEPCO!C43+[17]WPSC!C43+[17]Alliant!C43+[17]NSP!C43+[17]MWNG!C43+'[17]SWL&amp;P'!C43+'[17]City Gas'!C43+[17]SCVNG!C43+[17]Florence!C43+'[17]MG&amp;E'!C43</f>
        <v>20</v>
      </c>
      <c r="D43" s="4">
        <f>'[17]WI Gas'!D43+[17]WEPCO!D43+[17]WPSC!D43+[17]Alliant!D43+[17]NSP!D43+[17]MWNG!D43+'[17]SWL&amp;P'!D43+'[17]City Gas'!D43+[17]SCVNG!D43+[17]Florence!D43+'[17]MG&amp;E'!D43</f>
        <v>38</v>
      </c>
      <c r="E43" s="4">
        <f>'[17]WI Gas'!E43+[17]WEPCO!E43+[17]WPSC!E43+[17]Alliant!E43+[17]NSP!E43+[17]MWNG!E43+'[17]SWL&amp;P'!E43+'[17]City Gas'!E43+[17]SCVNG!E43+[17]Florence!E43+'[17]MG&amp;E'!E43</f>
        <v>1564</v>
      </c>
      <c r="F43" s="4">
        <f>'[17]WI Gas'!F43+[17]WEPCO!F43+[17]WPSC!F43+[17]Alliant!F43+[17]NSP!F43+[17]MWNG!F43+'[17]SWL&amp;P'!F43+'[17]City Gas'!F43+[17]SCVNG!F43+[17]Florence!F43+'[17]MG&amp;E'!F43</f>
        <v>7928</v>
      </c>
      <c r="G43" s="4">
        <f>'[17]WI Gas'!G43+[17]WEPCO!G43+[17]WPSC!G43+[17]Alliant!G43+[17]NSP!G43+[17]MWNG!G43+'[17]SWL&amp;P'!G43+'[17]City Gas'!G43+[17]SCVNG!G43+[17]Florence!G43+'[17]MG&amp;E'!G43</f>
        <v>5290</v>
      </c>
      <c r="H43" s="4">
        <f>'[17]WI Gas'!H43+[17]WEPCO!H43+[17]WPSC!H43+[17]Alliant!H43+[17]NSP!H43+[17]MWNG!H43+'[17]SWL&amp;P'!H43+'[17]City Gas'!H43+[17]SCVNG!H43+[17]Florence!H43+'[17]MG&amp;E'!H43</f>
        <v>4126</v>
      </c>
      <c r="I43" s="4">
        <f>'[17]WI Gas'!I43+[17]WEPCO!I43+[17]WPSC!I43+[17]Alliant!I43+[17]NSP!I43+[17]MWNG!I43+'[17]SWL&amp;P'!I43+'[17]City Gas'!I43+[17]SCVNG!I43+[17]Florence!I43+'[17]MG&amp;E'!I43</f>
        <v>11285</v>
      </c>
      <c r="J43" s="4">
        <f>'[17]WI Gas'!J43+[17]WEPCO!J43+[17]WPSC!J43+[17]Alliant!J43+[17]NSP!J43+[17]MWNG!J43+'[17]SWL&amp;P'!J43+'[17]City Gas'!J43+[17]SCVNG!J43+[17]Florence!J43+'[17]MG&amp;E'!J43</f>
        <v>6681</v>
      </c>
      <c r="K43" s="4"/>
      <c r="L43" s="17">
        <f>SUM(B43:K43)</f>
        <v>37030</v>
      </c>
    </row>
    <row r="44" spans="1:12" s="2" customFormat="1" x14ac:dyDescent="0.25">
      <c r="A44" s="5" t="s">
        <v>19</v>
      </c>
      <c r="B44" s="4">
        <f>'[17]WI Gas'!B44+[17]WEPCO!B44+[17]WPSC!B44+[17]Alliant!B44+[17]NSP!B44+[17]MWNG!B44+'[17]SWL&amp;P'!B44+'[17]City Gas'!B44+[17]SCVNG!B44+[17]Florence!B44+'[17]MG&amp;E'!B44</f>
        <v>6986</v>
      </c>
      <c r="C44" s="4">
        <f>'[17]WI Gas'!C44+[17]WEPCO!C44+[17]WPSC!C44+[17]Alliant!C44+[17]NSP!C44+[17]MWNG!C44+'[17]SWL&amp;P'!C44+'[17]City Gas'!C44+[17]SCVNG!C44+[17]Florence!C44+'[17]MG&amp;E'!C44</f>
        <v>3092</v>
      </c>
      <c r="D44" s="4">
        <f>'[17]WI Gas'!D44+[17]WEPCO!D44+[17]WPSC!D44+[17]Alliant!D44+[17]NSP!D44+[17]MWNG!D44+'[17]SWL&amp;P'!D44+'[17]City Gas'!D44+[17]SCVNG!D44+[17]Florence!D44+'[17]MG&amp;E'!D44</f>
        <v>2719</v>
      </c>
      <c r="E44" s="4">
        <f>'[17]WI Gas'!E44+[17]WEPCO!E44+[17]WPSC!E44+[17]Alliant!E44+[17]NSP!E44+[17]MWNG!E44+'[17]SWL&amp;P'!E44+'[17]City Gas'!E44+[17]SCVNG!E44+[17]Florence!E44+'[17]MG&amp;E'!E44</f>
        <v>70511</v>
      </c>
      <c r="F44" s="4">
        <f>'[17]WI Gas'!F44+[17]WEPCO!F44+[17]WPSC!F44+[17]Alliant!F44+[17]NSP!F44+[17]MWNG!F44+'[17]SWL&amp;P'!F44+'[17]City Gas'!F44+[17]SCVNG!F44+[17]Florence!F44+'[17]MG&amp;E'!F44</f>
        <v>254579</v>
      </c>
      <c r="G44" s="4">
        <f>'[17]WI Gas'!G44+[17]WEPCO!G44+[17]WPSC!G44+[17]Alliant!G44+[17]NSP!G44+[17]MWNG!G44+'[17]SWL&amp;P'!G44+'[17]City Gas'!G44+[17]SCVNG!G44+[17]Florence!G44+'[17]MG&amp;E'!G44</f>
        <v>319089</v>
      </c>
      <c r="H44" s="4">
        <f>'[17]WI Gas'!H44+[17]WEPCO!H44+[17]WPSC!H44+[17]Alliant!H44+[17]NSP!H44+[17]MWNG!H44+'[17]SWL&amp;P'!H44+'[17]City Gas'!H44+[17]SCVNG!H44+[17]Florence!H44+'[17]MG&amp;E'!H44</f>
        <v>276798</v>
      </c>
      <c r="I44" s="4">
        <f>'[17]WI Gas'!I44+[17]WEPCO!I44+[17]WPSC!I44+[17]Alliant!I44+[17]NSP!I44+[17]MWNG!I44+'[17]SWL&amp;P'!I44+'[17]City Gas'!I44+[17]SCVNG!I44+[17]Florence!I44+'[17]MG&amp;E'!I44</f>
        <v>376096</v>
      </c>
      <c r="J44" s="4">
        <f>'[17]WI Gas'!J44+[17]WEPCO!J44+[17]WPSC!J44+[17]Alliant!J44+[17]NSP!J44+[17]MWNG!J44+'[17]SWL&amp;P'!J44+'[17]City Gas'!J44+[17]SCVNG!J44+[17]Florence!J44+'[17]MG&amp;E'!J44</f>
        <v>283956</v>
      </c>
      <c r="K44" s="4"/>
      <c r="L44" s="6">
        <f>SUM(B44:K44)</f>
        <v>1593826</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'[17]WI Gas'!E49:F49+[17]WEPCO!E49+[17]WPSC!E49+[17]Alliant!E49+[17]NSP!E49+[17]MWNG!E49+'[17]SWL&amp;P'!E49:F49+'[17]City Gas'!E49:F49+[17]SCVNG!E49+[17]Florence!E49+'[17]MG&amp;E'!E49:F49</f>
        <v>23</v>
      </c>
      <c r="F49" s="108"/>
      <c r="G49" s="107"/>
      <c r="H49" s="108"/>
      <c r="I49" s="107">
        <f>'[17]WI Gas'!I49:J49+[17]WEPCO!I49+[17]WPSC!I49+[17]Alliant!I49+[17]NSP!I49+[17]MWNG!I49+'[17]SWL&amp;P'!I49:J49+'[17]City Gas'!I49:J49+[17]SCVNG!I49+[17]Florence!I49+'[17]MG&amp;E'!I49:J49</f>
        <v>199</v>
      </c>
      <c r="J49" s="108"/>
      <c r="K49" s="107"/>
      <c r="L49" s="108"/>
    </row>
    <row r="50" spans="1:12" s="2" customFormat="1" x14ac:dyDescent="0.25">
      <c r="A50" s="101" t="s">
        <v>54</v>
      </c>
      <c r="B50" s="102"/>
      <c r="C50" s="102"/>
      <c r="D50" s="103"/>
      <c r="E50" s="107">
        <f>'[17]WI Gas'!E50:F50+[17]WEPCO!E50+[17]WPSC!E50+[17]Alliant!E50+[17]NSP!E50+[17]MWNG!E50+'[17]SWL&amp;P'!E50:F50+'[17]City Gas'!E50:F50+[17]SCVNG!E50+[17]Florence!E50+'[17]MG&amp;E'!E50:F50</f>
        <v>37</v>
      </c>
      <c r="F50" s="108"/>
      <c r="G50" s="107"/>
      <c r="H50" s="108"/>
      <c r="I50" s="107">
        <f>'[17]WI Gas'!I50:J50+[17]WEPCO!I50+[17]WPSC!I50+[17]Alliant!I50+[17]NSP!I50+[17]MWNG!I50+'[17]SWL&amp;P'!I50:J50+'[17]City Gas'!I50:J50+[17]SCVNG!I50+[17]Florence!I50+'[17]MG&amp;E'!I50:J50</f>
        <v>314</v>
      </c>
      <c r="J50" s="108"/>
      <c r="K50" s="107"/>
      <c r="L50" s="108"/>
    </row>
    <row r="51" spans="1:12" s="2" customFormat="1" x14ac:dyDescent="0.25">
      <c r="A51" s="101" t="s">
        <v>55</v>
      </c>
      <c r="B51" s="102"/>
      <c r="C51" s="102"/>
      <c r="D51" s="103"/>
      <c r="E51" s="107">
        <f>'[17]WI Gas'!E51:F51+[17]WEPCO!E51+[17]WPSC!E51+[17]Alliant!E51+[17]NSP!E51+[17]MWNG!E51+'[17]SWL&amp;P'!E51:F51+'[17]City Gas'!E51:F51+[17]SCVNG!E51+[17]Florence!E51+'[17]MG&amp;E'!E51:F51</f>
        <v>157</v>
      </c>
      <c r="F51" s="108"/>
      <c r="G51" s="107"/>
      <c r="H51" s="108"/>
      <c r="I51" s="107">
        <f>'[17]WI Gas'!I51:J51+[17]WEPCO!I51+[17]WPSC!I51+[17]Alliant!I51+[17]NSP!I51+[17]MWNG!I51+'[17]SWL&amp;P'!I51:J51+'[17]City Gas'!I51:J51+[17]SCVNG!I51+[17]Florence!I51+'[17]MG&amp;E'!I51:J51</f>
        <v>988</v>
      </c>
      <c r="J51" s="108"/>
      <c r="K51" s="107"/>
      <c r="L51" s="108"/>
    </row>
    <row r="52" spans="1:12" s="2" customFormat="1" x14ac:dyDescent="0.25">
      <c r="A52" s="101" t="s">
        <v>56</v>
      </c>
      <c r="B52" s="102"/>
      <c r="C52" s="102"/>
      <c r="D52" s="103"/>
      <c r="E52" s="107">
        <f>'[17]WI Gas'!E52:F52+[17]WEPCO!E52+[17]WPSC!E52+[17]Alliant!E52+[17]NSP!E52+[17]MWNG!E52+'[17]SWL&amp;P'!E52:F52+'[17]City Gas'!E52:F52+[17]SCVNG!E52+[17]Florence!E52+'[17]MG&amp;E'!E52:F52</f>
        <v>9</v>
      </c>
      <c r="F52" s="108"/>
      <c r="G52" s="107"/>
      <c r="H52" s="108"/>
      <c r="I52" s="107">
        <f>'[17]WI Gas'!I52:J52+[17]WEPCO!I52+[17]WPSC!I52+[17]Alliant!I52+[17]NSP!I52+[17]MWNG!I52+'[17]SWL&amp;P'!I52:J52+'[17]City Gas'!I52:J52+[17]SCVNG!I52+[17]Florence!I52+'[17]MG&amp;E'!I52:J52</f>
        <v>192</v>
      </c>
      <c r="J52" s="108"/>
      <c r="K52" s="107"/>
      <c r="L52" s="108"/>
    </row>
    <row r="53" spans="1:12" s="2" customFormat="1" x14ac:dyDescent="0.25">
      <c r="A53" s="101" t="s">
        <v>57</v>
      </c>
      <c r="B53" s="102"/>
      <c r="C53" s="102"/>
      <c r="D53" s="103"/>
      <c r="E53" s="107">
        <f>'[17]WI Gas'!E53:F53+[17]WEPCO!E53+[17]WPSC!E53+[17]Alliant!E53+[17]NSP!E53+[17]MWNG!E53+'[17]SWL&amp;P'!E53:F53+'[17]City Gas'!E53:F53+[17]SCVNG!E53+[17]Florence!E53+'[17]MG&amp;E'!E53:F53</f>
        <v>258</v>
      </c>
      <c r="F53" s="108"/>
      <c r="G53" s="107"/>
      <c r="H53" s="108"/>
      <c r="I53" s="107">
        <f>'[17]WI Gas'!I53:J53+[17]WEPCO!I53+[17]WPSC!I53+[17]Alliant!I53+[17]NSP!I53+[17]MWNG!I53+'[17]SWL&amp;P'!I53:J53+'[17]City Gas'!I53:J53+[17]SCVNG!I53+[17]Florence!I53+'[17]MG&amp;E'!I53:J53</f>
        <v>3521</v>
      </c>
      <c r="J53" s="108"/>
      <c r="K53" s="107"/>
      <c r="L53" s="108"/>
    </row>
    <row r="54" spans="1:12" s="2" customFormat="1" x14ac:dyDescent="0.25">
      <c r="A54" s="101" t="s">
        <v>58</v>
      </c>
      <c r="B54" s="102"/>
      <c r="C54" s="102"/>
      <c r="D54" s="103"/>
      <c r="E54" s="107">
        <f>'[17]WI Gas'!E54:F54+[17]WEPCO!E54+[17]WPSC!E54+[17]Alliant!E54+[17]NSP!E54+[17]MWNG!E54+'[17]SWL&amp;P'!E54:F54+'[17]City Gas'!E54:F54+[17]SCVNG!E54+[17]Florence!E54+'[17]MG&amp;E'!E54:F54</f>
        <v>214</v>
      </c>
      <c r="F54" s="108"/>
      <c r="G54" s="107"/>
      <c r="H54" s="108"/>
      <c r="I54" s="107">
        <f>'[17]WI Gas'!I54:J54+[17]WEPCO!I54+[17]WPSC!I54+[17]Alliant!I54+[17]NSP!I54+[17]MWNG!I54+'[17]SWL&amp;P'!I54:J54+'[17]City Gas'!I54:J54+[17]SCVNG!I54+[17]Florence!I54+'[17]MG&amp;E'!I54:J54</f>
        <v>3369</v>
      </c>
      <c r="J54" s="108"/>
      <c r="K54" s="107"/>
      <c r="L54" s="108"/>
    </row>
    <row r="55" spans="1:12" s="2" customFormat="1" x14ac:dyDescent="0.25">
      <c r="A55" s="101" t="s">
        <v>59</v>
      </c>
      <c r="B55" s="102"/>
      <c r="C55" s="102"/>
      <c r="D55" s="103"/>
      <c r="E55" s="107">
        <f>'[17]WI Gas'!E55:F55+[17]WEPCO!E55+[17]WPSC!E55+[17]Alliant!E55+[17]NSP!E55+[17]MWNG!E55+'[17]SWL&amp;P'!E55:F55+'[17]City Gas'!E55:F55+[17]SCVNG!E55+[17]Florence!E55+'[17]MG&amp;E'!E55:F55</f>
        <v>20</v>
      </c>
      <c r="F55" s="108"/>
      <c r="G55" s="107"/>
      <c r="H55" s="108"/>
      <c r="I55" s="107">
        <f>'[17]WI Gas'!I55:J55+[17]WEPCO!I55+[17]WPSC!I55+[17]Alliant!I55+[17]NSP!I55+[17]MWNG!I55+'[17]SWL&amp;P'!I55:J55+'[17]City Gas'!I55:J55+[17]SCVNG!I55+[17]Florence!I55+'[17]MG&amp;E'!I55:J55</f>
        <v>207</v>
      </c>
      <c r="J55" s="108"/>
      <c r="K55" s="107"/>
      <c r="L55" s="108"/>
    </row>
    <row r="56" spans="1:12" s="2" customFormat="1" x14ac:dyDescent="0.25">
      <c r="A56" s="101" t="s">
        <v>10</v>
      </c>
      <c r="B56" s="102"/>
      <c r="C56" s="102"/>
      <c r="D56" s="103"/>
      <c r="E56" s="107">
        <f>'[17]WI Gas'!E56:F56+[17]WEPCO!E56+[17]WPSC!E56+[17]Alliant!E56+[17]NSP!E56+[17]MWNG!E56+'[17]SWL&amp;P'!E56:F56+'[17]City Gas'!E56:F56+[17]SCVNG!E56+[17]Florence!E56+'[17]MG&amp;E'!E56:F56</f>
        <v>94</v>
      </c>
      <c r="F56" s="108"/>
      <c r="G56" s="107"/>
      <c r="H56" s="108"/>
      <c r="I56" s="107">
        <f>'[17]WI Gas'!I56:J56+[17]WEPCO!I56+[17]WPSC!I56+[17]Alliant!I56+[17]NSP!I56+[17]MWNG!I56+'[17]SWL&amp;P'!I56:J56+'[17]City Gas'!I56:J56+[17]SCVNG!I56+[17]Florence!I56+'[17]MG&amp;E'!I56:J56</f>
        <v>4559</v>
      </c>
      <c r="J56" s="108"/>
      <c r="K56" s="107"/>
      <c r="L56" s="108"/>
    </row>
    <row r="57" spans="1:12" s="2" customFormat="1" x14ac:dyDescent="0.25">
      <c r="A57" s="97" t="s">
        <v>60</v>
      </c>
      <c r="B57" s="97"/>
      <c r="C57" s="97"/>
      <c r="D57" s="97"/>
      <c r="E57" s="97"/>
      <c r="F57" s="97"/>
      <c r="G57" s="337">
        <f>'[17]WI Gas'!G57:L57+[17]WEPCO!G57+[17]WPSC!G57+[17]Alliant!G57+[17]NSP!G57+[17]MWNG!G57+'[17]SWL&amp;P'!G57:L57+'[17]City Gas'!G57:L57+[17]SCVNG!G57+[17]Florence!G57+'[17]MG&amp;E'!G57:L57</f>
        <v>95</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101" t="s">
        <v>63</v>
      </c>
      <c r="B60" s="102"/>
      <c r="C60" s="103"/>
      <c r="D60" s="4"/>
      <c r="E60" s="101" t="s">
        <v>64</v>
      </c>
      <c r="F60" s="102"/>
      <c r="G60" s="102"/>
      <c r="H60" s="102"/>
      <c r="I60" s="102"/>
      <c r="J60" s="102"/>
      <c r="K60" s="103"/>
      <c r="L60" s="4"/>
    </row>
    <row r="61" spans="1:12" s="2" customFormat="1" x14ac:dyDescent="0.25">
      <c r="A61" s="337" t="s">
        <v>65</v>
      </c>
      <c r="B61" s="338"/>
      <c r="C61" s="339"/>
      <c r="D61" s="4"/>
      <c r="E61" s="101" t="s">
        <v>66</v>
      </c>
      <c r="F61" s="102"/>
      <c r="G61" s="102"/>
      <c r="H61" s="102"/>
      <c r="I61" s="102"/>
      <c r="J61" s="102"/>
      <c r="K61" s="103"/>
      <c r="L61" s="4"/>
    </row>
    <row r="62" spans="1:12" s="2" customFormat="1" x14ac:dyDescent="0.25">
      <c r="A62" s="7"/>
      <c r="B62" s="8"/>
      <c r="C62" s="8"/>
      <c r="D62" s="8"/>
      <c r="E62" s="8"/>
      <c r="F62" s="8"/>
      <c r="G62" s="8"/>
      <c r="H62" s="8"/>
      <c r="I62" s="8"/>
      <c r="J62" s="8"/>
      <c r="K62" s="8"/>
      <c r="L62" s="9"/>
    </row>
    <row r="63" spans="1:12" s="2" customFormat="1" x14ac:dyDescent="0.25">
      <c r="A63" s="79" t="s">
        <v>67</v>
      </c>
      <c r="B63" s="79"/>
      <c r="C63" s="79"/>
      <c r="D63" s="79"/>
      <c r="E63" s="79" t="s">
        <v>68</v>
      </c>
      <c r="F63" s="79"/>
      <c r="G63" s="79"/>
      <c r="H63" s="79"/>
      <c r="I63" s="79"/>
      <c r="J63" s="79"/>
      <c r="K63" s="79"/>
      <c r="L63" s="79"/>
    </row>
    <row r="64" spans="1:12" s="2" customFormat="1" x14ac:dyDescent="0.25">
      <c r="A64" s="80" t="s">
        <v>69</v>
      </c>
      <c r="B64" s="80"/>
      <c r="C64" s="80"/>
      <c r="D64" s="106">
        <f>'[17]WI Gas'!D64:D65+[17]WEPCO!D64+[17]WPSC!D64+[17]Alliant!D64+[17]NSP!D64+[17]MWNG!D64+'[17]SWL&amp;P'!D64:D65+'[17]City Gas'!D64:D65+[17]SCVNG!D64+[17]Florence!D64+'[17]MG&amp;E'!D64:D65</f>
        <v>33</v>
      </c>
      <c r="E64" s="80" t="s">
        <v>70</v>
      </c>
      <c r="F64" s="80"/>
      <c r="G64" s="80"/>
      <c r="H64" s="80"/>
      <c r="I64" s="80"/>
      <c r="J64" s="80"/>
      <c r="K64" s="80"/>
      <c r="L64" s="109" t="s">
        <v>71</v>
      </c>
    </row>
    <row r="65" spans="1:12" s="2" customFormat="1" x14ac:dyDescent="0.25">
      <c r="A65" s="80"/>
      <c r="B65" s="80"/>
      <c r="C65" s="80"/>
      <c r="D65" s="106"/>
      <c r="E65" s="80"/>
      <c r="F65" s="80"/>
      <c r="G65" s="80"/>
      <c r="H65" s="80"/>
      <c r="I65" s="80"/>
      <c r="J65" s="80"/>
      <c r="K65" s="80"/>
      <c r="L65" s="109"/>
    </row>
    <row r="66" spans="1:12" x14ac:dyDescent="0.25">
      <c r="A66" s="18"/>
      <c r="B66" s="19"/>
      <c r="C66" s="19"/>
      <c r="D66" s="19"/>
      <c r="E66" s="19"/>
      <c r="F66" s="19"/>
      <c r="G66" s="19"/>
      <c r="H66" s="19"/>
      <c r="I66" s="19"/>
      <c r="J66" s="19"/>
      <c r="K66" s="19"/>
      <c r="L66" s="20"/>
    </row>
    <row r="67" spans="1:12" x14ac:dyDescent="0.25">
      <c r="A67" s="79" t="s">
        <v>72</v>
      </c>
      <c r="B67" s="79"/>
      <c r="C67" s="79"/>
      <c r="D67" s="79"/>
      <c r="E67" s="79"/>
      <c r="F67" s="79"/>
      <c r="G67" s="79"/>
      <c r="H67" s="79"/>
      <c r="I67" s="79"/>
      <c r="J67" s="79"/>
      <c r="K67" s="79"/>
      <c r="L67" s="79"/>
    </row>
    <row r="68" spans="1:12" x14ac:dyDescent="0.25">
      <c r="A68" s="84" t="s">
        <v>73</v>
      </c>
      <c r="B68" s="85"/>
      <c r="C68" s="85"/>
      <c r="D68" s="85"/>
      <c r="E68" s="85"/>
      <c r="F68" s="85"/>
      <c r="G68" s="85"/>
      <c r="H68" s="85"/>
      <c r="I68" s="85"/>
      <c r="J68" s="85"/>
      <c r="K68" s="85"/>
      <c r="L68" s="86"/>
    </row>
    <row r="69" spans="1:12" x14ac:dyDescent="0.25">
      <c r="A69" s="21" t="s">
        <v>18</v>
      </c>
      <c r="B69" s="357">
        <f>L12</f>
        <v>37030</v>
      </c>
      <c r="C69" s="357"/>
      <c r="D69" s="19"/>
      <c r="E69" s="19"/>
      <c r="F69" s="19"/>
      <c r="G69" s="19"/>
      <c r="H69" s="19"/>
      <c r="I69" s="19"/>
      <c r="J69" s="19"/>
      <c r="K69" s="19"/>
      <c r="L69" s="20"/>
    </row>
    <row r="70" spans="1:12" x14ac:dyDescent="0.25">
      <c r="A70" s="21" t="s">
        <v>74</v>
      </c>
      <c r="B70" s="357">
        <f>L78</f>
        <v>27451.26458333333</v>
      </c>
      <c r="C70" s="357"/>
      <c r="D70" s="19"/>
      <c r="E70" s="19"/>
      <c r="F70" s="19"/>
      <c r="G70" s="19"/>
      <c r="H70" s="19"/>
      <c r="I70" s="19"/>
      <c r="J70" s="19"/>
      <c r="K70" s="19"/>
      <c r="L70" s="20"/>
    </row>
    <row r="71" spans="1:12" x14ac:dyDescent="0.25">
      <c r="A71" s="21" t="s">
        <v>75</v>
      </c>
      <c r="B71" s="357">
        <f>SUM(B69:C70)</f>
        <v>64481.26458333333</v>
      </c>
      <c r="C71" s="357"/>
      <c r="D71" s="19"/>
      <c r="E71" s="19"/>
      <c r="F71" s="19"/>
      <c r="G71" s="19"/>
      <c r="H71" s="19"/>
      <c r="I71" s="19"/>
      <c r="J71" s="19"/>
      <c r="K71" s="19"/>
      <c r="L71" s="20"/>
    </row>
    <row r="72" spans="1:12" x14ac:dyDescent="0.25">
      <c r="A72" s="21"/>
      <c r="B72" s="22"/>
      <c r="C72" s="22"/>
      <c r="D72" s="19"/>
      <c r="E72" s="19"/>
      <c r="F72" s="19"/>
      <c r="G72" s="19"/>
      <c r="H72" s="19"/>
      <c r="I72" s="19"/>
      <c r="J72" s="19"/>
      <c r="K72" s="19"/>
      <c r="L72" s="20"/>
    </row>
    <row r="73" spans="1:12" x14ac:dyDescent="0.25">
      <c r="A73" s="79" t="s">
        <v>76</v>
      </c>
      <c r="B73" s="79"/>
      <c r="C73" s="79"/>
      <c r="D73" s="79"/>
      <c r="E73" s="79"/>
      <c r="F73" s="79"/>
      <c r="G73" s="79"/>
      <c r="H73" s="79"/>
      <c r="I73" s="79"/>
      <c r="J73" s="79"/>
      <c r="K73" s="79"/>
      <c r="L73" s="79"/>
    </row>
    <row r="74" spans="1:12" ht="15.6" customHeight="1" x14ac:dyDescent="0.25">
      <c r="A74" s="84" t="s">
        <v>77</v>
      </c>
      <c r="B74" s="85"/>
      <c r="C74" s="85"/>
      <c r="D74" s="85"/>
      <c r="E74" s="85"/>
      <c r="F74" s="85"/>
      <c r="G74" s="85"/>
      <c r="H74" s="85"/>
      <c r="I74" s="85"/>
      <c r="J74" s="85"/>
      <c r="K74" s="85"/>
      <c r="L74" s="86"/>
    </row>
    <row r="75" spans="1:12" ht="15.6" customHeight="1" x14ac:dyDescent="0.25">
      <c r="A75" s="3"/>
      <c r="B75" s="125" t="s">
        <v>5</v>
      </c>
      <c r="C75" s="125"/>
      <c r="D75" s="125"/>
      <c r="E75" s="125"/>
      <c r="F75" s="125" t="s">
        <v>6</v>
      </c>
      <c r="G75" s="125" t="s">
        <v>7</v>
      </c>
      <c r="H75" s="125" t="s">
        <v>8</v>
      </c>
      <c r="I75" s="126" t="s">
        <v>9</v>
      </c>
      <c r="J75" s="127" t="s">
        <v>10</v>
      </c>
      <c r="K75" s="128"/>
      <c r="L75" s="120" t="s">
        <v>11</v>
      </c>
    </row>
    <row r="76" spans="1:12" ht="15.6" customHeight="1" x14ac:dyDescent="0.25">
      <c r="A76" s="3"/>
      <c r="B76" s="121" t="s">
        <v>12</v>
      </c>
      <c r="C76" s="121"/>
      <c r="D76" s="121" t="s">
        <v>13</v>
      </c>
      <c r="E76" s="121"/>
      <c r="F76" s="121"/>
      <c r="G76" s="121"/>
      <c r="H76" s="121"/>
      <c r="I76" s="106"/>
      <c r="J76" s="127"/>
      <c r="K76" s="128"/>
      <c r="L76" s="109"/>
    </row>
    <row r="77" spans="1:12" x14ac:dyDescent="0.25">
      <c r="A77" s="3"/>
      <c r="B77" s="4" t="s">
        <v>14</v>
      </c>
      <c r="C77" s="4" t="s">
        <v>15</v>
      </c>
      <c r="D77" s="4" t="s">
        <v>16</v>
      </c>
      <c r="E77" s="4" t="s">
        <v>17</v>
      </c>
      <c r="F77" s="121"/>
      <c r="G77" s="121"/>
      <c r="H77" s="121"/>
      <c r="I77" s="106"/>
      <c r="J77" s="129"/>
      <c r="K77" s="130"/>
      <c r="L77" s="109"/>
    </row>
    <row r="78" spans="1:12" x14ac:dyDescent="0.25">
      <c r="A78" s="5" t="s">
        <v>74</v>
      </c>
      <c r="B78" s="4">
        <f>'[17]WI Gas'!B78+[17]WEPCO!B78+[17]WPSC!B78+[17]Alliant!B78+[17]NSP!B78+[17]MWNG!B78+'[17]SWL&amp;P'!B78+'[17]City Gas'!B78+[17]SCVNG!B78+[17]Florence!B78+'[17]MG&amp;E'!B78</f>
        <v>0</v>
      </c>
      <c r="C78" s="4">
        <f>'[17]WI Gas'!C78+[17]WEPCO!C78+[17]WPSC!C78+[17]Alliant!C78+[17]NSP!C78+[17]MWNG!C78+'[17]SWL&amp;P'!C78+'[17]City Gas'!C78+[17]SCVNG!C78+[17]Florence!C78+'[17]MG&amp;E'!C78</f>
        <v>0</v>
      </c>
      <c r="D78" s="4">
        <f>'[17]WI Gas'!D78+[17]WEPCO!D78+[17]WPSC!D78+[17]Alliant!D78+[17]NSP!D78+[17]MWNG!D78+'[17]SWL&amp;P'!D78+'[17]City Gas'!D78+[17]SCVNG!D78+[17]Florence!D78+'[17]MG&amp;E'!D78</f>
        <v>0</v>
      </c>
      <c r="E78" s="4">
        <f>'[17]WI Gas'!E78+[17]WEPCO!E78+[17]WPSC!E78+[17]Alliant!E78+[17]NSP!E78+[17]MWNG!E78+'[17]SWL&amp;P'!E78+'[17]City Gas'!E78+[17]SCVNG!E78+[17]Florence!E78+'[17]MG&amp;E'!E78</f>
        <v>5389.7392045454526</v>
      </c>
      <c r="F78" s="4">
        <f>'[17]WI Gas'!F78+[17]WEPCO!F78+[17]WPSC!F78+[17]Alliant!F78+[17]NSP!F78+[17]MWNG!F78+'[17]SWL&amp;P'!F78+'[17]City Gas'!F78+[17]SCVNG!F78+[17]Florence!F78+'[17]MG&amp;E'!F78</f>
        <v>0</v>
      </c>
      <c r="G78" s="4">
        <f>'[17]WI Gas'!G78+[17]WEPCO!G78+[17]WPSC!G78+[17]Alliant!G78+[17]NSP!G78+[17]MWNG!G78+'[17]SWL&amp;P'!G78+'[17]City Gas'!G78+[17]SCVNG!G78+[17]Florence!G78+'[17]MG&amp;E'!G78</f>
        <v>383.85530303030305</v>
      </c>
      <c r="H78" s="4">
        <f>'[17]WI Gas'!H78+[17]WEPCO!H78+[17]WPSC!H78+[17]Alliant!H78+[17]NSP!H78+[17]MWNG!H78+'[17]SWL&amp;P'!H78+'[17]City Gas'!H78+[17]SCVNG!H78+[17]Florence!H78+'[17]MG&amp;E'!H78</f>
        <v>0</v>
      </c>
      <c r="I78" s="4">
        <f>'[17]WI Gas'!I78+[17]WEPCO!I78+[17]WPSC!I78+[17]Alliant!I78+[17]NSP!I78+[17]MWNG!I78+'[17]SWL&amp;P'!I78+'[17]City Gas'!I78+[17]SCVNG!I78+[17]Florence!I78+'[17]MG&amp;E'!I78</f>
        <v>21672.143749999999</v>
      </c>
      <c r="J78" s="107">
        <f>'[17]WI Gas'!J78:K78+[17]WEPCO!J78+[17]WPSC!J78+[17]Alliant!J78+[17]NSP!J78+[17]MWNG!J78+'[17]SWL&amp;P'!J78:K78+'[17]City Gas'!J78:K78+[17]SCVNG!J78+[17]Florence!J78+'[17]MG&amp;E'!J78:K78</f>
        <v>5.5263257575757576</v>
      </c>
      <c r="K78" s="108"/>
      <c r="L78" s="6">
        <f>SUM(B78:J78)</f>
        <v>27451.26458333333</v>
      </c>
    </row>
    <row r="79" spans="1:12" x14ac:dyDescent="0.25">
      <c r="A79" s="18"/>
      <c r="B79" s="19"/>
      <c r="C79" s="19"/>
      <c r="D79" s="19"/>
      <c r="E79" s="19"/>
      <c r="F79" s="19"/>
      <c r="G79" s="19"/>
      <c r="H79" s="19"/>
      <c r="I79" s="19"/>
      <c r="J79" s="19"/>
      <c r="K79" s="19"/>
      <c r="L79" s="20"/>
    </row>
    <row r="80" spans="1:12" x14ac:dyDescent="0.25">
      <c r="A80" s="97" t="s">
        <v>78</v>
      </c>
      <c r="B80" s="97"/>
      <c r="C80" s="97"/>
      <c r="D80" s="97"/>
      <c r="E80" s="97"/>
      <c r="F80" s="97"/>
      <c r="G80" s="97"/>
      <c r="H80" s="97"/>
      <c r="I80" s="97"/>
      <c r="J80" s="97"/>
      <c r="K80" s="97"/>
      <c r="L80" s="97"/>
    </row>
    <row r="81" spans="1:12" x14ac:dyDescent="0.25">
      <c r="A81" s="10" t="s">
        <v>21</v>
      </c>
      <c r="B81" s="4" t="s">
        <v>22</v>
      </c>
      <c r="C81" s="4" t="s">
        <v>35</v>
      </c>
      <c r="D81" s="106" t="s">
        <v>36</v>
      </c>
      <c r="E81" s="106"/>
      <c r="F81" s="106" t="s">
        <v>24</v>
      </c>
      <c r="G81" s="106"/>
      <c r="H81" s="106" t="s">
        <v>25</v>
      </c>
      <c r="I81" s="106"/>
      <c r="J81" s="107" t="s">
        <v>37</v>
      </c>
      <c r="K81" s="108"/>
      <c r="L81" s="6" t="s">
        <v>11</v>
      </c>
    </row>
    <row r="82" spans="1:12" x14ac:dyDescent="0.25">
      <c r="A82" s="5" t="s">
        <v>5</v>
      </c>
      <c r="B82" s="4">
        <f>'[17]WI Gas'!B82+[17]WEPCO!B82+[17]WPSC!B82+[17]Alliant!B82+[17]NSP!B82+[17]MWNG!B82+'[17]SWL&amp;P'!B82+'[17]City Gas'!B82+[17]SCVNG!B82+[17]Florence!B82+'[17]MG&amp;E'!B82</f>
        <v>0</v>
      </c>
      <c r="C82" s="4">
        <f>'[17]WI Gas'!C82+[17]WEPCO!C82+[17]WPSC!C82+[17]Alliant!C82+[17]NSP!C82+[17]MWNG!C82+'[17]SWL&amp;P'!C82+'[17]City Gas'!C82+[17]SCVNG!C82+[17]Florence!C82+'[17]MG&amp;E'!C82</f>
        <v>4724.3242424242426</v>
      </c>
      <c r="D82" s="107">
        <f>'[17]WI Gas'!D82:E82+[17]WEPCO!D82+[17]WPSC!D82+[17]Alliant!D82+[17]NSP!D82+[17]MWNG!D82+'[17]SWL&amp;P'!D82:E82+'[17]City Gas'!D82:E82+[17]SCVNG!D82+[17]Florence!D82+'[17]MG&amp;E'!D82:E82</f>
        <v>634.71515151515143</v>
      </c>
      <c r="E82" s="108"/>
      <c r="F82" s="107">
        <f>'[17]WI Gas'!F82:G82+[17]WEPCO!F82+[17]WPSC!F82+[17]Alliant!F82+[17]NSP!F82+[17]MWNG!F82+'[17]SWL&amp;P'!F82:G82+'[17]City Gas'!F82:G82+[17]SCVNG!F82+[17]Florence!F82+'[17]MG&amp;E'!F82:G82</f>
        <v>26.455681818181823</v>
      </c>
      <c r="G82" s="108"/>
      <c r="H82" s="107">
        <f>'[17]WI Gas'!H82:I82+[17]WEPCO!H82+[17]WPSC!H82+[17]Alliant!H82+[17]NSP!H82+[17]MWNG!H82+'[17]SWL&amp;P'!H82:I82+'[17]City Gas'!H82:I82+[17]SCVNG!H82+[17]Florence!H82+'[17]MG&amp;E'!H82:I82</f>
        <v>4.0869318181818182</v>
      </c>
      <c r="I82" s="108"/>
      <c r="J82" s="107">
        <f>'[17]WI Gas'!J82:K82+[17]WEPCO!J82+[17]WPSC!J82+[17]Alliant!J82+[17]NSP!J82+[17]MWNG!J82+'[17]SWL&amp;P'!J82:K82+'[17]City Gas'!J82:K82+[17]SCVNG!J82+[17]Florence!J82+'[17]MG&amp;E'!J82:K82</f>
        <v>0.15719696969696972</v>
      </c>
      <c r="K82" s="108"/>
      <c r="L82" s="6">
        <f>SUM(B82:J82)</f>
        <v>5389.7392045454553</v>
      </c>
    </row>
    <row r="83" spans="1:12" x14ac:dyDescent="0.25">
      <c r="A83" s="5" t="s">
        <v>28</v>
      </c>
      <c r="B83" s="4">
        <f>'[17]WI Gas'!B83+[17]WEPCO!B83+[17]WPSC!B83+[17]Alliant!B83+[17]NSP!B83+[17]MWNG!B83+'[17]SWL&amp;P'!B83+'[17]City Gas'!B83+[17]SCVNG!B83+[17]Florence!B83+'[17]MG&amp;E'!B83</f>
        <v>0</v>
      </c>
      <c r="C83" s="4">
        <f>'[17]WI Gas'!C83+[17]WEPCO!C83+[17]WPSC!C83+[17]Alliant!C83+[17]NSP!C83+[17]MWNG!C83+'[17]SWL&amp;P'!C83+'[17]City Gas'!C83+[17]SCVNG!C83+[17]Florence!C83+'[17]MG&amp;E'!C83</f>
        <v>0</v>
      </c>
      <c r="D83" s="107">
        <f>'[17]WI Gas'!D83:E83+[17]WEPCO!D83+[17]WPSC!D83+[17]Alliant!D83+[17]NSP!D83+[17]MWNG!D83+'[17]SWL&amp;P'!D83:E83+'[17]City Gas'!D83:E83+[17]SCVNG!D83+[17]Florence!D83+'[17]MG&amp;E'!D83:E83</f>
        <v>0</v>
      </c>
      <c r="E83" s="108"/>
      <c r="F83" s="107">
        <f>'[17]WI Gas'!F83:G83+[17]WEPCO!F83+[17]WPSC!F83+[17]Alliant!F83+[17]NSP!F83+[17]MWNG!F83+'[17]SWL&amp;P'!F83:G83+'[17]City Gas'!F83:G83+[17]SCVNG!F83+[17]Florence!F83+'[17]MG&amp;E'!F83:G83</f>
        <v>0</v>
      </c>
      <c r="G83" s="108"/>
      <c r="H83" s="107">
        <f>'[17]WI Gas'!H83:I83+[17]WEPCO!H83+[17]WPSC!H83+[17]Alliant!H83+[17]NSP!H83+[17]MWNG!H83+'[17]SWL&amp;P'!H83:I83+'[17]City Gas'!H83:I83+[17]SCVNG!H83+[17]Florence!H83+'[17]MG&amp;E'!H83:I83</f>
        <v>0</v>
      </c>
      <c r="I83" s="108"/>
      <c r="J83" s="107">
        <f>'[17]WI Gas'!J83:K83+[17]WEPCO!J83+[17]WPSC!J83+[17]Alliant!J83+[17]NSP!J83+[17]MWNG!J83+'[17]SWL&amp;P'!J83:K83+'[17]City Gas'!J83:K83+[17]SCVNG!J83+[17]Florence!J83+'[17]MG&amp;E'!J83:K83</f>
        <v>0</v>
      </c>
      <c r="K83" s="108"/>
      <c r="L83" s="6">
        <f t="shared" ref="L83:L90" si="4">SUM(B83:J83)</f>
        <v>0</v>
      </c>
    </row>
    <row r="84" spans="1:12" x14ac:dyDescent="0.25">
      <c r="A84" s="5" t="s">
        <v>7</v>
      </c>
      <c r="B84" s="4">
        <f>'[17]WI Gas'!B84+[17]WEPCO!B84+[17]WPSC!B84+[17]Alliant!B84+[17]NSP!B84+[17]MWNG!B84+'[17]SWL&amp;P'!B84+'[17]City Gas'!B84+[17]SCVNG!B84+[17]Florence!B84+'[17]MG&amp;E'!B84</f>
        <v>0</v>
      </c>
      <c r="C84" s="4">
        <f>'[17]WI Gas'!C84+[17]WEPCO!C84+[17]WPSC!C84+[17]Alliant!C84+[17]NSP!C84+[17]MWNG!C84+'[17]SWL&amp;P'!C84+'[17]City Gas'!C84+[17]SCVNG!C84+[17]Florence!C84+'[17]MG&amp;E'!C84</f>
        <v>14.741666666666665</v>
      </c>
      <c r="D84" s="107">
        <f>'[17]WI Gas'!D84:E84+[17]WEPCO!D84+[17]WPSC!D84+[17]Alliant!D84+[17]NSP!D84+[17]MWNG!D84+'[17]SWL&amp;P'!D84:E84+'[17]City Gas'!D84:E84+[17]SCVNG!D84+[17]Florence!D84+'[17]MG&amp;E'!D84:E84</f>
        <v>374.60738636363635</v>
      </c>
      <c r="E84" s="108"/>
      <c r="F84" s="107">
        <f>'[17]WI Gas'!F84:G84+[17]WEPCO!F84+[17]WPSC!F84+[17]Alliant!F84+[17]NSP!F84+[17]MWNG!F84+'[17]SWL&amp;P'!F84:G84+'[17]City Gas'!F84:G84+[17]SCVNG!F84+[17]Florence!F84+'[17]MG&amp;E'!F84:G84</f>
        <v>0</v>
      </c>
      <c r="G84" s="108"/>
      <c r="H84" s="107">
        <f>'[17]WI Gas'!H84:I84+[17]WEPCO!H84+[17]WPSC!H84+[17]Alliant!H84+[17]NSP!H84+[17]MWNG!H84+'[17]SWL&amp;P'!H84:I84+'[17]City Gas'!H84:I84+[17]SCVNG!H84+[17]Florence!H84+'[17]MG&amp;E'!H84:I84</f>
        <v>0</v>
      </c>
      <c r="I84" s="108"/>
      <c r="J84" s="107">
        <f>'[17]WI Gas'!J84:K84+[17]WEPCO!J84+[17]WPSC!J84+[17]Alliant!J84+[17]NSP!J84+[17]MWNG!J84+'[17]SWL&amp;P'!J84:K84+'[17]City Gas'!J84:K84+[17]SCVNG!J84+[17]Florence!J84+'[17]MG&amp;E'!J84:K84</f>
        <v>0</v>
      </c>
      <c r="K84" s="108"/>
      <c r="L84" s="6">
        <f t="shared" si="4"/>
        <v>389.34905303030303</v>
      </c>
    </row>
    <row r="85" spans="1:12" x14ac:dyDescent="0.25">
      <c r="A85" s="5" t="s">
        <v>29</v>
      </c>
      <c r="B85" s="4">
        <f>'[17]WI Gas'!B85+[17]WEPCO!B85+[17]WPSC!B85+[17]Alliant!B85+[17]NSP!B85+[17]MWNG!B85+'[17]SWL&amp;P'!B85+'[17]City Gas'!B85+[17]SCVNG!B85+[17]Florence!B85+'[17]MG&amp;E'!B85</f>
        <v>0</v>
      </c>
      <c r="C85" s="4">
        <f>'[17]WI Gas'!C85+[17]WEPCO!C85+[17]WPSC!C85+[17]Alliant!C85+[17]NSP!C85+[17]MWNG!C85+'[17]SWL&amp;P'!C85+'[17]City Gas'!C85+[17]SCVNG!C85+[17]Florence!C85+'[17]MG&amp;E'!C85</f>
        <v>0</v>
      </c>
      <c r="D85" s="107">
        <f>'[17]WI Gas'!D85:E85+[17]WEPCO!D85+[17]WPSC!D85+[17]Alliant!D85+[17]NSP!D85+[17]MWNG!D85+'[17]SWL&amp;P'!D85:E85+'[17]City Gas'!D85:E85+[17]SCVNG!D85+[17]Florence!D85+'[17]MG&amp;E'!D85:E85</f>
        <v>0</v>
      </c>
      <c r="E85" s="108"/>
      <c r="F85" s="107">
        <f>'[17]WI Gas'!F85:G85+[17]WEPCO!F85+[17]WPSC!F85+[17]Alliant!F85+[17]NSP!F85+[17]MWNG!F85+'[17]SWL&amp;P'!F85:G85+'[17]City Gas'!F85:G85+[17]SCVNG!F85+[17]Florence!F85+'[17]MG&amp;E'!F85:G85</f>
        <v>0</v>
      </c>
      <c r="G85" s="108"/>
      <c r="H85" s="107">
        <f>'[17]WI Gas'!H85:I85+[17]WEPCO!H85+[17]WPSC!H85+[17]Alliant!H85+[17]NSP!H85+[17]MWNG!H85+'[17]SWL&amp;P'!H85:I85+'[17]City Gas'!H85:I85+[17]SCVNG!H85+[17]Florence!H85+'[17]MG&amp;E'!H85:I85</f>
        <v>0</v>
      </c>
      <c r="I85" s="108"/>
      <c r="J85" s="107">
        <f>'[17]WI Gas'!J85:K85+[17]WEPCO!J85+[17]WPSC!J85+[17]Alliant!J85+[17]NSP!J85+[17]MWNG!J85+'[17]SWL&amp;P'!J85:K85+'[17]City Gas'!J85:K85+[17]SCVNG!J85+[17]Florence!J85+'[17]MG&amp;E'!J85:K85</f>
        <v>0</v>
      </c>
      <c r="K85" s="108"/>
      <c r="L85" s="6">
        <f t="shared" si="4"/>
        <v>0</v>
      </c>
    </row>
    <row r="86" spans="1:12" x14ac:dyDescent="0.25">
      <c r="A86" s="5" t="s">
        <v>30</v>
      </c>
      <c r="B86" s="4">
        <f>'[17]WI Gas'!B86+[17]WEPCO!B86+[17]WPSC!B86+[17]Alliant!B86+[17]NSP!B86+[17]MWNG!B86+'[17]SWL&amp;P'!B86+'[17]City Gas'!B86+[17]SCVNG!B86+[17]Florence!B86+'[17]MG&amp;E'!B86</f>
        <v>0</v>
      </c>
      <c r="C86" s="4">
        <f>'[17]WI Gas'!C86+[17]WEPCO!C86+[17]WPSC!C86+[17]Alliant!C86+[17]NSP!C86+[17]MWNG!C86+'[17]SWL&amp;P'!C86+'[17]City Gas'!C86+[17]SCVNG!C86+[17]Florence!C86+'[17]MG&amp;E'!C86</f>
        <v>218.71363636363637</v>
      </c>
      <c r="D86" s="107">
        <f>'[17]WI Gas'!D86:E86+[17]WEPCO!D86+[17]WPSC!D86+[17]Alliant!D86+[17]NSP!D86+[17]MWNG!D86+'[17]SWL&amp;P'!D86:E86+'[17]City Gas'!D86:E86+[17]SCVNG!D86+[17]Florence!D86+'[17]MG&amp;E'!D86:E86</f>
        <v>416.67651515151516</v>
      </c>
      <c r="E86" s="108"/>
      <c r="F86" s="107">
        <f>'[17]WI Gas'!F86:G86+[17]WEPCO!F86+[17]WPSC!F86+[17]Alliant!F86+[17]NSP!F86+[17]MWNG!F86+'[17]SWL&amp;P'!F86:G86+'[17]City Gas'!F86:G86+[17]SCVNG!F86+[17]Florence!F86+'[17]MG&amp;E'!F86:G86</f>
        <v>8.1439393939393936E-2</v>
      </c>
      <c r="G86" s="108"/>
      <c r="H86" s="107">
        <f>'[17]WI Gas'!H86:I86+[17]WEPCO!H86+[17]WPSC!H86+[17]Alliant!H86+[17]NSP!H86+[17]MWNG!H86+'[17]SWL&amp;P'!H86:I86+'[17]City Gas'!H86:I86+[17]SCVNG!H86+[17]Florence!H86+'[17]MG&amp;E'!H86:I86</f>
        <v>0</v>
      </c>
      <c r="I86" s="108"/>
      <c r="J86" s="107">
        <f>'[17]WI Gas'!J86:K86+[17]WEPCO!J86+[17]WPSC!J86+[17]Alliant!J86+[17]NSP!J86+[17]MWNG!J86+'[17]SWL&amp;P'!J86:K86+'[17]City Gas'!J86:K86+[17]SCVNG!J86+[17]Florence!J86+'[17]MG&amp;E'!J86:K86</f>
        <v>0</v>
      </c>
      <c r="K86" s="108"/>
      <c r="L86" s="6">
        <f t="shared" si="4"/>
        <v>635.47159090909088</v>
      </c>
    </row>
    <row r="87" spans="1:12" x14ac:dyDescent="0.25">
      <c r="A87" s="5" t="s">
        <v>31</v>
      </c>
      <c r="B87" s="4">
        <f>'[17]WI Gas'!B87+[17]WEPCO!B87+[17]WPSC!B87+[17]Alliant!B87+[17]NSP!B87+[17]MWNG!B87+'[17]SWL&amp;P'!B87+'[17]City Gas'!B87+[17]SCVNG!B87+[17]Florence!B87+'[17]MG&amp;E'!B87</f>
        <v>0</v>
      </c>
      <c r="C87" s="4">
        <f>'[17]WI Gas'!C87+[17]WEPCO!C87+[17]WPSC!C87+[17]Alliant!C87+[17]NSP!C87+[17]MWNG!C87+'[17]SWL&amp;P'!C87+'[17]City Gas'!C87+[17]SCVNG!C87+[17]Florence!C87+'[17]MG&amp;E'!C87</f>
        <v>20762.023106060602</v>
      </c>
      <c r="D87" s="107">
        <f>'[17]WI Gas'!D87:E87+[17]WEPCO!D87+[17]WPSC!D87+[17]Alliant!D87+[17]NSP!D87+[17]MWNG!D87+'[17]SWL&amp;P'!D87:E87+'[17]City Gas'!D87:E87+[17]SCVNG!D87+[17]Florence!D87+'[17]MG&amp;E'!D87:E87</f>
        <v>256.20075757575756</v>
      </c>
      <c r="E87" s="108"/>
      <c r="F87" s="107">
        <f>'[17]WI Gas'!F87:G87+[17]WEPCO!F87+[17]WPSC!F87+[17]Alliant!F87+[17]NSP!F87+[17]MWNG!F87+'[17]SWL&amp;P'!F87:G87+'[17]City Gas'!F87:G87+[17]SCVNG!F87+[17]Florence!F87+'[17]MG&amp;E'!F87:G87</f>
        <v>18.136931818181818</v>
      </c>
      <c r="G87" s="108"/>
      <c r="H87" s="107">
        <f>'[17]WI Gas'!H87:I87+[17]WEPCO!H87+[17]WPSC!H87+[17]Alliant!H87+[17]NSP!H87+[17]MWNG!H87+'[17]SWL&amp;P'!H87:I87+'[17]City Gas'!H87:I87+[17]SCVNG!H87+[17]Florence!H87+'[17]MG&amp;E'!H87:I87</f>
        <v>0.29356060606060608</v>
      </c>
      <c r="I87" s="108"/>
      <c r="J87" s="107">
        <f>'[17]WI Gas'!J87:K87+[17]WEPCO!J87+[17]WPSC!J87+[17]Alliant!J87+[17]NSP!J87+[17]MWNG!J87+'[17]SWL&amp;P'!J87:K87+'[17]City Gas'!J87:K87+[17]SCVNG!J87+[17]Florence!J87+'[17]MG&amp;E'!J87:K87</f>
        <v>1.7803030303030303E-2</v>
      </c>
      <c r="K87" s="108"/>
      <c r="L87" s="6">
        <f t="shared" si="4"/>
        <v>21036.672159090904</v>
      </c>
    </row>
    <row r="88" spans="1:12" x14ac:dyDescent="0.25">
      <c r="A88" s="5" t="s">
        <v>32</v>
      </c>
      <c r="B88" s="4">
        <f>'[17]WI Gas'!B88+[17]WEPCO!B88+[17]WPSC!B88+[17]Alliant!B88+[17]NSP!B88+[17]MWNG!B88+'[17]SWL&amp;P'!B88+'[17]City Gas'!B88+[17]SCVNG!B88+[17]Florence!B88+'[17]MG&amp;E'!B88</f>
        <v>0</v>
      </c>
      <c r="C88" s="4">
        <f>'[17]WI Gas'!C88+[17]WEPCO!C88+[17]WPSC!C88+[17]Alliant!C88+[17]NSP!C88+[17]MWNG!C88+'[17]SWL&amp;P'!C88+'[17]City Gas'!C88+[17]SCVNG!C88+[17]Florence!C88+'[17]MG&amp;E'!C88</f>
        <v>0</v>
      </c>
      <c r="D88" s="107">
        <f>'[17]WI Gas'!D88:E88+[17]WEPCO!D88+[17]WPSC!D88+[17]Alliant!D88+[17]NSP!D88+[17]MWNG!D88+'[17]SWL&amp;P'!D88:E88+'[17]City Gas'!D88:E88+[17]SCVNG!D88+[17]Florence!D88+'[17]MG&amp;E'!D88:E88</f>
        <v>0</v>
      </c>
      <c r="E88" s="108"/>
      <c r="F88" s="107">
        <f>'[17]WI Gas'!F88:G88+[17]WEPCO!F88+[17]WPSC!F88+[17]Alliant!F88+[17]NSP!F88+[17]MWNG!F88+'[17]SWL&amp;P'!F88:G88+'[17]City Gas'!F88:G88+[17]SCVNG!F88+[17]Florence!F88+'[17]MG&amp;E'!F88:G88</f>
        <v>0</v>
      </c>
      <c r="G88" s="108"/>
      <c r="H88" s="107">
        <f>'[17]WI Gas'!H88:I88+[17]WEPCO!H88+[17]WPSC!H88+[17]Alliant!H88+[17]NSP!H88+[17]MWNG!H88+'[17]SWL&amp;P'!H88:I88+'[17]City Gas'!H88:I88+[17]SCVNG!H88+[17]Florence!H88+'[17]MG&amp;E'!H88:I88</f>
        <v>0</v>
      </c>
      <c r="I88" s="108"/>
      <c r="J88" s="107">
        <f>'[17]WI Gas'!J88:K88+[17]WEPCO!J88+[17]WPSC!J88+[17]Alliant!J88+[17]NSP!J88+[17]MWNG!J88+'[17]SWL&amp;P'!J88:K88+'[17]City Gas'!J88:K88+[17]SCVNG!J88+[17]Florence!J88+'[17]MG&amp;E'!J88:K88</f>
        <v>0</v>
      </c>
      <c r="K88" s="108"/>
      <c r="L88" s="6">
        <f t="shared" si="4"/>
        <v>0</v>
      </c>
    </row>
    <row r="89" spans="1:12" x14ac:dyDescent="0.25">
      <c r="A89" s="5" t="s">
        <v>10</v>
      </c>
      <c r="B89" s="4">
        <f>'[17]WI Gas'!B89+[17]WEPCO!B89+[17]WPSC!B89+[17]Alliant!B89+[17]NSP!B89+[17]MWNG!B89+'[17]SWL&amp;P'!B89+'[17]City Gas'!B89+[17]SCVNG!B89+[17]Florence!B89+'[17]MG&amp;E'!B89</f>
        <v>0</v>
      </c>
      <c r="C89" s="4">
        <f>'[17]WI Gas'!C89+[17]WEPCO!C89+[17]WPSC!C89+[17]Alliant!C89+[17]NSP!C89+[17]MWNG!C89+'[17]SWL&amp;P'!C89+'[17]City Gas'!C89+[17]SCVNG!C89+[17]Florence!C89+'[17]MG&amp;E'!C89</f>
        <v>1.6287878787878789E-2</v>
      </c>
      <c r="D89" s="107">
        <f>'[17]WI Gas'!D89:E89+[17]WEPCO!D89+[17]WPSC!D89+[17]Alliant!D89+[17]NSP!D89+[17]MWNG!D89+'[17]SWL&amp;P'!D89:E89+'[17]City Gas'!D89:E89+[17]SCVNG!D89+[17]Florence!D89+'[17]MG&amp;E'!D89:E89</f>
        <v>1.6287878787878789E-2</v>
      </c>
      <c r="E89" s="108"/>
      <c r="F89" s="107">
        <f>'[17]WI Gas'!F89:G89+[17]WEPCO!F89+[17]WPSC!F89+[17]Alliant!F89+[17]NSP!F89+[17]MWNG!F89+'[17]SWL&amp;P'!F89:G89+'[17]City Gas'!F89:G89+[17]SCVNG!F89+[17]Florence!F89+'[17]MG&amp;E'!F89:G89</f>
        <v>0</v>
      </c>
      <c r="G89" s="108"/>
      <c r="H89" s="107">
        <f>'[17]WI Gas'!H89:I89+[17]WEPCO!H89+[17]WPSC!H89+[17]Alliant!H89+[17]NSP!H89+[17]MWNG!H89+'[17]SWL&amp;P'!H89:I89+'[17]City Gas'!H89:I89+[17]SCVNG!H89+[17]Florence!H89+'[17]MG&amp;E'!H89:I89</f>
        <v>0</v>
      </c>
      <c r="I89" s="108"/>
      <c r="J89" s="107">
        <f>'[17]WI Gas'!J89:K89+[17]WEPCO!J89+[17]WPSC!J89+[17]Alliant!J89+[17]NSP!J89+[17]MWNG!J89+'[17]SWL&amp;P'!J89:K89+'[17]City Gas'!J89:K89+[17]SCVNG!J89+[17]Florence!J89+'[17]MG&amp;E'!J89:K89</f>
        <v>0</v>
      </c>
      <c r="K89" s="108"/>
      <c r="L89" s="6">
        <f t="shared" si="4"/>
        <v>3.2575757575757577E-2</v>
      </c>
    </row>
    <row r="90" spans="1:12" x14ac:dyDescent="0.25">
      <c r="A90" s="5" t="s">
        <v>10</v>
      </c>
      <c r="B90" s="4">
        <f>'[17]WI Gas'!B90+[17]WEPCO!B90+[17]WPSC!B90+[17]Alliant!B90+[17]NSP!B90+[17]MWNG!B90+'[17]SWL&amp;P'!B90+'[17]City Gas'!B90+[17]SCVNG!B90+[17]Florence!B90+'[17]MG&amp;E'!B90</f>
        <v>0</v>
      </c>
      <c r="C90" s="4">
        <f>'[17]WI Gas'!C90+[17]WEPCO!C90+[17]WPSC!C90+[17]Alliant!C90+[17]NSP!C90+[17]MWNG!C90+'[17]SWL&amp;P'!C90+'[17]City Gas'!C90+[17]SCVNG!C90+[17]Florence!C90+'[17]MG&amp;E'!C90</f>
        <v>0</v>
      </c>
      <c r="D90" s="107">
        <f>'[17]WI Gas'!D90:E90+[17]WEPCO!D90+[17]WPSC!D90+[17]Alliant!D90+[17]NSP!D90+[17]MWNG!D90+'[17]SWL&amp;P'!D90:E90+'[17]City Gas'!D90:E90+[17]SCVNG!D90+[17]Florence!D90+'[17]MG&amp;E'!D90:E90</f>
        <v>0</v>
      </c>
      <c r="E90" s="108"/>
      <c r="F90" s="107">
        <f>'[17]WI Gas'!F90:G90+[17]WEPCO!F90+[17]WPSC!F90+[17]Alliant!F90+[17]NSP!F90+[17]MWNG!F90+'[17]SWL&amp;P'!F90:G90+'[17]City Gas'!F90:G90+[17]SCVNG!F90+[17]Florence!F90+'[17]MG&amp;E'!F90:G90</f>
        <v>0</v>
      </c>
      <c r="G90" s="108"/>
      <c r="H90" s="107">
        <f>'[17]WI Gas'!H90:I90+[17]WEPCO!H90+[17]WPSC!H90+[17]Alliant!H90+[17]NSP!H90+[17]MWNG!H90+'[17]SWL&amp;P'!H90:I90+'[17]City Gas'!H90:I90+[17]SCVNG!H90+[17]Florence!H90+'[17]MG&amp;E'!H90:I90</f>
        <v>0</v>
      </c>
      <c r="I90" s="108"/>
      <c r="J90" s="107">
        <f>'[17]WI Gas'!J90:K90+[17]WEPCO!J90+[17]WPSC!J90+[17]Alliant!J90+[17]NSP!J90+[17]MWNG!J90+'[17]SWL&amp;P'!J90:K90+'[17]City Gas'!J90:K90+[17]SCVNG!J90+[17]Florence!J90+'[17]MG&amp;E'!J90:K90</f>
        <v>0</v>
      </c>
      <c r="K90" s="108"/>
      <c r="L90" s="6">
        <f t="shared" si="4"/>
        <v>0</v>
      </c>
    </row>
    <row r="91" spans="1:12" x14ac:dyDescent="0.25">
      <c r="A91" s="11" t="s">
        <v>11</v>
      </c>
      <c r="B91" s="6">
        <f>SUM(B82:B90)</f>
        <v>0</v>
      </c>
      <c r="C91" s="6">
        <f t="shared" ref="C91:J91" si="5">SUM(C82:C90)</f>
        <v>25719.818939393936</v>
      </c>
      <c r="D91" s="109">
        <f t="shared" si="5"/>
        <v>1682.2160984848483</v>
      </c>
      <c r="E91" s="109">
        <f t="shared" si="5"/>
        <v>0</v>
      </c>
      <c r="F91" s="109">
        <f t="shared" si="5"/>
        <v>44.674053030303035</v>
      </c>
      <c r="G91" s="109">
        <f t="shared" si="5"/>
        <v>0</v>
      </c>
      <c r="H91" s="109">
        <f t="shared" si="5"/>
        <v>4.3804924242424246</v>
      </c>
      <c r="I91" s="109">
        <f t="shared" si="5"/>
        <v>0</v>
      </c>
      <c r="J91" s="110">
        <f t="shared" si="5"/>
        <v>0.17500000000000002</v>
      </c>
      <c r="K91" s="111"/>
      <c r="L91" s="6">
        <f t="shared" ref="L91" si="6">SUM(L82:L90)</f>
        <v>27451.26458333333</v>
      </c>
    </row>
    <row r="93" spans="1:12" x14ac:dyDescent="0.25">
      <c r="A93" s="84" t="s">
        <v>79</v>
      </c>
      <c r="B93" s="85"/>
      <c r="C93" s="85"/>
      <c r="D93" s="85"/>
      <c r="E93" s="85"/>
      <c r="F93" s="85"/>
      <c r="G93" s="85"/>
      <c r="H93" s="85"/>
      <c r="I93" s="85"/>
      <c r="J93" s="85"/>
      <c r="K93" s="85"/>
      <c r="L93" s="86"/>
    </row>
    <row r="94" spans="1:12" x14ac:dyDescent="0.25">
      <c r="A94" s="3"/>
      <c r="B94" s="15" t="s">
        <v>22</v>
      </c>
      <c r="C94" s="15" t="s">
        <v>39</v>
      </c>
      <c r="D94" s="15" t="s">
        <v>40</v>
      </c>
      <c r="E94" s="15" t="s">
        <v>41</v>
      </c>
      <c r="F94" s="15" t="s">
        <v>42</v>
      </c>
      <c r="G94" s="15" t="s">
        <v>43</v>
      </c>
      <c r="H94" s="15" t="s">
        <v>44</v>
      </c>
      <c r="I94" s="15" t="s">
        <v>45</v>
      </c>
      <c r="J94" s="15" t="s">
        <v>46</v>
      </c>
      <c r="K94" s="15" t="s">
        <v>47</v>
      </c>
      <c r="L94" s="16" t="s">
        <v>11</v>
      </c>
    </row>
    <row r="95" spans="1:12" x14ac:dyDescent="0.25">
      <c r="A95" s="5" t="s">
        <v>74</v>
      </c>
      <c r="B95" s="4">
        <f>'[17]WI Gas'!B95+[17]WEPCO!B95+[17]WPSC!B95+[17]Alliant!B95+[17]NSP!B95+[17]MWNG!B95+'[17]SWL&amp;P'!B95+'[17]City Gas'!B95+[17]SCVNG!B95+[17]Florence!B95+'[17]MG&amp;E'!B95</f>
        <v>127.52632575757576</v>
      </c>
      <c r="C95" s="4">
        <f>'[17]WI Gas'!C95+[17]WEPCO!C95+[17]WPSC!C95+[17]Alliant!C95+[17]NSP!C95+[17]MWNG!C95+'[17]SWL&amp;P'!C95+'[17]City Gas'!C95+[17]SCVNG!C95+[17]Florence!C95+'[17]MG&amp;E'!C95</f>
        <v>53.605303030303034</v>
      </c>
      <c r="D95" s="4">
        <f>'[17]WI Gas'!D95+[17]WEPCO!D95+[17]WPSC!D95+[17]Alliant!D95+[17]NSP!D95+[17]MWNG!D95+'[17]SWL&amp;P'!D95+'[17]City Gas'!D95+[17]SCVNG!D95+[17]Florence!D95+'[17]MG&amp;E'!D95</f>
        <v>45.151704545454542</v>
      </c>
      <c r="E95" s="4">
        <f>'[17]WI Gas'!E95+[17]WEPCO!E95+[17]WPSC!E95+[17]Alliant!E95+[17]NSP!E95+[17]MWNG!E95+'[17]SWL&amp;P'!E95+'[17]City Gas'!E95+[17]SCVNG!E95+[17]Florence!E95+'[17]MG&amp;E'!E95</f>
        <v>1188.8155303030301</v>
      </c>
      <c r="F95" s="4">
        <f>'[17]WI Gas'!F95+[17]WEPCO!F95+[17]WPSC!F95+[17]Alliant!F95+[17]NSP!F95+[17]MWNG!F95+'[17]SWL&amp;P'!F95+'[17]City Gas'!F95+[17]SCVNG!F95+[17]Florence!F95+'[17]MG&amp;E'!F95</f>
        <v>4351.179924242424</v>
      </c>
      <c r="G95" s="4">
        <f>'[17]WI Gas'!G95+[17]WEPCO!G95+[17]WPSC!G95+[17]Alliant!G95+[17]NSP!G95+[17]MWNG!G95+'[17]SWL&amp;P'!G95+'[17]City Gas'!G95+[17]SCVNG!G95+[17]Florence!G95+'[17]MG&amp;E'!G95</f>
        <v>5570.3865530303028</v>
      </c>
      <c r="H95" s="4">
        <f>'[17]WI Gas'!H95+[17]WEPCO!H95+[17]WPSC!H95+[17]Alliant!H95+[17]NSP!H95+[17]MWNG!H95+'[17]SWL&amp;P'!H95+'[17]City Gas'!H95+[17]SCVNG!H95+[17]Florence!H95+'[17]MG&amp;E'!H95</f>
        <v>4751.54071969697</v>
      </c>
      <c r="I95" s="4">
        <f>'[17]WI Gas'!I95+[17]WEPCO!I95+[17]WPSC!I95+[17]Alliant!I95+[17]NSP!I95+[17]MWNG!I95+'[17]SWL&amp;P'!I95+'[17]City Gas'!I95+[17]SCVNG!I95+[17]Florence!I95+'[17]MG&amp;E'!I95</f>
        <v>6484.9566287878788</v>
      </c>
      <c r="J95" s="4">
        <f>'[17]WI Gas'!J95+[17]WEPCO!J95+[17]WPSC!J95+[17]Alliant!J95+[17]NSP!J95+[17]MWNG!J95+'[17]SWL&amp;P'!J95+'[17]City Gas'!J95+[17]SCVNG!J95+[17]Florence!J95+'[17]MG&amp;E'!J95</f>
        <v>4878.1018939393934</v>
      </c>
      <c r="K95" s="4">
        <f>'[17]WI Gas'!K95+[17]WEPCO!K95+[17]WPSC!K95+[17]Alliant!K95+[17]NSP!K95+[17]MWNG!K95+'[17]SWL&amp;P'!K95+'[17]City Gas'!K95+[17]SCVNG!K95+[17]Florence!K95+'[17]MG&amp;E'!K95</f>
        <v>0</v>
      </c>
      <c r="L95" s="6">
        <f>SUM(B95:K95)</f>
        <v>27451.264583333334</v>
      </c>
    </row>
    <row r="96" spans="1:12" x14ac:dyDescent="0.25">
      <c r="A96" s="7"/>
      <c r="B96" s="8"/>
      <c r="C96" s="8"/>
      <c r="D96" s="8"/>
      <c r="E96" s="8"/>
      <c r="F96" s="8"/>
      <c r="G96" s="8"/>
      <c r="H96" s="8"/>
      <c r="I96" s="8"/>
      <c r="J96" s="8"/>
      <c r="K96" s="8"/>
      <c r="L96" s="9"/>
    </row>
    <row r="97" spans="1:12" x14ac:dyDescent="0.25">
      <c r="A97" s="79" t="s">
        <v>80</v>
      </c>
      <c r="B97" s="79"/>
      <c r="C97" s="79"/>
      <c r="D97" s="79"/>
      <c r="E97" s="79"/>
      <c r="F97" s="79"/>
      <c r="G97" s="79"/>
      <c r="H97" s="79"/>
      <c r="I97" s="79"/>
      <c r="J97" s="79"/>
      <c r="K97" s="79"/>
      <c r="L97" s="79"/>
    </row>
    <row r="98" spans="1:12" x14ac:dyDescent="0.25">
      <c r="A98" s="84" t="s">
        <v>81</v>
      </c>
      <c r="B98" s="85"/>
      <c r="C98" s="85"/>
      <c r="D98" s="85"/>
      <c r="E98" s="85"/>
      <c r="F98" s="85"/>
      <c r="G98" s="85"/>
      <c r="H98" s="85"/>
      <c r="I98" s="85"/>
      <c r="J98" s="85"/>
      <c r="K98" s="85"/>
      <c r="L98" s="86"/>
    </row>
    <row r="99" spans="1:12" ht="15.6" customHeight="1" x14ac:dyDescent="0.25">
      <c r="A99" s="3"/>
      <c r="B99" s="125" t="s">
        <v>5</v>
      </c>
      <c r="C99" s="125"/>
      <c r="D99" s="125"/>
      <c r="E99" s="125"/>
      <c r="F99" s="125" t="s">
        <v>6</v>
      </c>
      <c r="G99" s="125" t="s">
        <v>7</v>
      </c>
      <c r="H99" s="125" t="s">
        <v>8</v>
      </c>
      <c r="I99" s="126" t="s">
        <v>9</v>
      </c>
      <c r="J99" s="127" t="s">
        <v>10</v>
      </c>
      <c r="K99" s="128"/>
      <c r="L99" s="120" t="s">
        <v>11</v>
      </c>
    </row>
    <row r="100" spans="1:12" ht="15.6" customHeight="1" x14ac:dyDescent="0.25">
      <c r="A100" s="3"/>
      <c r="B100" s="121" t="s">
        <v>12</v>
      </c>
      <c r="C100" s="121"/>
      <c r="D100" s="121" t="s">
        <v>13</v>
      </c>
      <c r="E100" s="121"/>
      <c r="F100" s="121"/>
      <c r="G100" s="121"/>
      <c r="H100" s="121"/>
      <c r="I100" s="106"/>
      <c r="J100" s="127"/>
      <c r="K100" s="128"/>
      <c r="L100" s="109"/>
    </row>
    <row r="101" spans="1:12" x14ac:dyDescent="0.25">
      <c r="A101" s="3"/>
      <c r="B101" s="4" t="s">
        <v>14</v>
      </c>
      <c r="C101" s="4" t="s">
        <v>15</v>
      </c>
      <c r="D101" s="4" t="s">
        <v>16</v>
      </c>
      <c r="E101" s="4" t="s">
        <v>17</v>
      </c>
      <c r="F101" s="121"/>
      <c r="G101" s="121"/>
      <c r="H101" s="121"/>
      <c r="I101" s="106"/>
      <c r="J101" s="129"/>
      <c r="K101" s="130"/>
      <c r="L101" s="109"/>
    </row>
    <row r="102" spans="1:12" x14ac:dyDescent="0.25">
      <c r="A102" s="5" t="s">
        <v>82</v>
      </c>
      <c r="B102" s="4">
        <f>B12+B78</f>
        <v>0</v>
      </c>
      <c r="C102" s="4">
        <f t="shared" ref="C102:I102" si="7">C12+C78</f>
        <v>0</v>
      </c>
      <c r="D102" s="4">
        <f t="shared" si="7"/>
        <v>3</v>
      </c>
      <c r="E102" s="4">
        <f t="shared" si="7"/>
        <v>18443.739204545454</v>
      </c>
      <c r="F102" s="4">
        <f>F12+F78</f>
        <v>0</v>
      </c>
      <c r="G102" s="4">
        <f t="shared" si="7"/>
        <v>386.85530303030305</v>
      </c>
      <c r="H102" s="4">
        <f t="shared" si="7"/>
        <v>0</v>
      </c>
      <c r="I102" s="4">
        <f t="shared" si="7"/>
        <v>45585.143750000003</v>
      </c>
      <c r="J102" s="107">
        <f>J78+J12</f>
        <v>62.526325757575755</v>
      </c>
      <c r="K102" s="108"/>
      <c r="L102" s="6">
        <f>SUM(B102:J102)</f>
        <v>64481.264583333344</v>
      </c>
    </row>
    <row r="103" spans="1:12" x14ac:dyDescent="0.25">
      <c r="A103" s="18"/>
      <c r="B103" s="19"/>
      <c r="C103" s="19"/>
      <c r="D103" s="19"/>
      <c r="E103" s="19"/>
      <c r="F103" s="19"/>
      <c r="G103" s="19"/>
      <c r="H103" s="19"/>
      <c r="I103" s="19"/>
      <c r="J103" s="19"/>
      <c r="K103" s="19"/>
      <c r="L103" s="20"/>
    </row>
    <row r="104" spans="1:12" x14ac:dyDescent="0.25">
      <c r="A104" s="97" t="s">
        <v>83</v>
      </c>
      <c r="B104" s="97"/>
      <c r="C104" s="97"/>
      <c r="D104" s="97"/>
      <c r="E104" s="97"/>
      <c r="F104" s="97"/>
      <c r="G104" s="97"/>
      <c r="H104" s="97"/>
      <c r="I104" s="97"/>
      <c r="J104" s="97"/>
      <c r="K104" s="97"/>
      <c r="L104" s="97"/>
    </row>
    <row r="105" spans="1:12" x14ac:dyDescent="0.25">
      <c r="A105" s="10" t="s">
        <v>21</v>
      </c>
      <c r="B105" s="4" t="s">
        <v>22</v>
      </c>
      <c r="C105" s="4" t="s">
        <v>23</v>
      </c>
      <c r="D105" s="106" t="s">
        <v>24</v>
      </c>
      <c r="E105" s="106"/>
      <c r="F105" s="106" t="s">
        <v>25</v>
      </c>
      <c r="G105" s="106"/>
      <c r="H105" s="106" t="s">
        <v>26</v>
      </c>
      <c r="I105" s="106"/>
      <c r="J105" s="107" t="s">
        <v>27</v>
      </c>
      <c r="K105" s="108"/>
      <c r="L105" s="6" t="s">
        <v>11</v>
      </c>
    </row>
    <row r="106" spans="1:12" x14ac:dyDescent="0.25">
      <c r="A106" s="5" t="s">
        <v>5</v>
      </c>
      <c r="B106" s="4">
        <f t="shared" ref="B106:B114" si="8">B17+B82</f>
        <v>0</v>
      </c>
      <c r="C106" s="4">
        <f t="shared" ref="C106:C114" si="9">C17+D82+C82</f>
        <v>11000.039393939394</v>
      </c>
      <c r="D106" s="107">
        <f t="shared" ref="D106:D114" si="10">D17+F82</f>
        <v>4142.4556818181818</v>
      </c>
      <c r="E106" s="356"/>
      <c r="F106" s="107">
        <f t="shared" ref="F106:F114" si="11">F17+H82</f>
        <v>2684.0869318181817</v>
      </c>
      <c r="G106" s="356"/>
      <c r="H106" s="107">
        <f t="shared" ref="H106:H114" si="12">H17+J82</f>
        <v>432.157196969697</v>
      </c>
      <c r="I106" s="356"/>
      <c r="J106" s="107">
        <f>J17</f>
        <v>188</v>
      </c>
      <c r="K106" s="356"/>
      <c r="L106" s="6">
        <f>SUM(B106:K106)</f>
        <v>18446.739204545454</v>
      </c>
    </row>
    <row r="107" spans="1:12" x14ac:dyDescent="0.25">
      <c r="A107" s="5" t="s">
        <v>28</v>
      </c>
      <c r="B107" s="4">
        <f t="shared" si="8"/>
        <v>0</v>
      </c>
      <c r="C107" s="4">
        <f t="shared" si="9"/>
        <v>0</v>
      </c>
      <c r="D107" s="107">
        <f t="shared" si="10"/>
        <v>0</v>
      </c>
      <c r="E107" s="356"/>
      <c r="F107" s="107">
        <f t="shared" si="11"/>
        <v>0</v>
      </c>
      <c r="G107" s="356"/>
      <c r="H107" s="107">
        <f t="shared" si="12"/>
        <v>0</v>
      </c>
      <c r="I107" s="356"/>
      <c r="J107" s="107">
        <f t="shared" ref="J107:J114" si="13">J18</f>
        <v>0</v>
      </c>
      <c r="K107" s="356"/>
      <c r="L107" s="6">
        <f t="shared" ref="L107:L114" si="14">SUM(B107:K107)</f>
        <v>0</v>
      </c>
    </row>
    <row r="108" spans="1:12" x14ac:dyDescent="0.25">
      <c r="A108" s="5" t="s">
        <v>7</v>
      </c>
      <c r="B108" s="4">
        <f t="shared" si="8"/>
        <v>0</v>
      </c>
      <c r="C108" s="4">
        <f t="shared" si="9"/>
        <v>392.34905303030303</v>
      </c>
      <c r="D108" s="107">
        <f t="shared" si="10"/>
        <v>0</v>
      </c>
      <c r="E108" s="356"/>
      <c r="F108" s="107">
        <f t="shared" si="11"/>
        <v>0</v>
      </c>
      <c r="G108" s="356"/>
      <c r="H108" s="107">
        <f t="shared" si="12"/>
        <v>0</v>
      </c>
      <c r="I108" s="356"/>
      <c r="J108" s="107">
        <f t="shared" si="13"/>
        <v>0</v>
      </c>
      <c r="K108" s="356"/>
      <c r="L108" s="6">
        <f t="shared" si="14"/>
        <v>392.34905303030303</v>
      </c>
    </row>
    <row r="109" spans="1:12" x14ac:dyDescent="0.25">
      <c r="A109" s="5" t="s">
        <v>29</v>
      </c>
      <c r="B109" s="4">
        <f t="shared" si="8"/>
        <v>0</v>
      </c>
      <c r="C109" s="4">
        <f t="shared" si="9"/>
        <v>0</v>
      </c>
      <c r="D109" s="107">
        <f t="shared" si="10"/>
        <v>0</v>
      </c>
      <c r="E109" s="356"/>
      <c r="F109" s="107">
        <f t="shared" si="11"/>
        <v>0</v>
      </c>
      <c r="G109" s="356"/>
      <c r="H109" s="107">
        <f t="shared" si="12"/>
        <v>0</v>
      </c>
      <c r="I109" s="356"/>
      <c r="J109" s="107">
        <f t="shared" si="13"/>
        <v>0</v>
      </c>
      <c r="K109" s="356"/>
      <c r="L109" s="6">
        <f t="shared" si="14"/>
        <v>0</v>
      </c>
    </row>
    <row r="110" spans="1:12" x14ac:dyDescent="0.25">
      <c r="A110" s="5" t="s">
        <v>30</v>
      </c>
      <c r="B110" s="4">
        <f t="shared" si="8"/>
        <v>0</v>
      </c>
      <c r="C110" s="4">
        <f t="shared" si="9"/>
        <v>796.3901515151515</v>
      </c>
      <c r="D110" s="107">
        <f t="shared" si="10"/>
        <v>8.1439393939393936E-2</v>
      </c>
      <c r="E110" s="356"/>
      <c r="F110" s="107">
        <f t="shared" si="11"/>
        <v>0</v>
      </c>
      <c r="G110" s="356"/>
      <c r="H110" s="107">
        <f t="shared" si="12"/>
        <v>0</v>
      </c>
      <c r="I110" s="356"/>
      <c r="J110" s="107">
        <f t="shared" si="13"/>
        <v>0</v>
      </c>
      <c r="K110" s="356"/>
      <c r="L110" s="6">
        <f t="shared" si="14"/>
        <v>796.47159090909088</v>
      </c>
    </row>
    <row r="111" spans="1:12" x14ac:dyDescent="0.25">
      <c r="A111" s="5" t="s">
        <v>31</v>
      </c>
      <c r="B111" s="4">
        <f t="shared" si="8"/>
        <v>0</v>
      </c>
      <c r="C111" s="4">
        <f t="shared" si="9"/>
        <v>37970.223863636362</v>
      </c>
      <c r="D111" s="107">
        <f t="shared" si="10"/>
        <v>5914.1369318181814</v>
      </c>
      <c r="E111" s="356"/>
      <c r="F111" s="107">
        <f t="shared" si="11"/>
        <v>896.29356060606062</v>
      </c>
      <c r="G111" s="356"/>
      <c r="H111" s="107">
        <f t="shared" si="12"/>
        <v>8.0178030303030301</v>
      </c>
      <c r="I111" s="356"/>
      <c r="J111" s="107">
        <f t="shared" si="13"/>
        <v>0</v>
      </c>
      <c r="K111" s="356"/>
      <c r="L111" s="6">
        <f t="shared" si="14"/>
        <v>44788.672159090907</v>
      </c>
    </row>
    <row r="112" spans="1:12" x14ac:dyDescent="0.25">
      <c r="A112" s="5" t="s">
        <v>32</v>
      </c>
      <c r="B112" s="4">
        <f t="shared" si="8"/>
        <v>0</v>
      </c>
      <c r="C112" s="4">
        <f t="shared" si="9"/>
        <v>0</v>
      </c>
      <c r="D112" s="107">
        <f t="shared" si="10"/>
        <v>0</v>
      </c>
      <c r="E112" s="356"/>
      <c r="F112" s="107">
        <f t="shared" si="11"/>
        <v>0</v>
      </c>
      <c r="G112" s="356"/>
      <c r="H112" s="107">
        <f t="shared" si="12"/>
        <v>0</v>
      </c>
      <c r="I112" s="356"/>
      <c r="J112" s="107">
        <f t="shared" si="13"/>
        <v>0</v>
      </c>
      <c r="K112" s="356"/>
      <c r="L112" s="6">
        <f t="shared" si="14"/>
        <v>0</v>
      </c>
    </row>
    <row r="113" spans="1:12" x14ac:dyDescent="0.25">
      <c r="A113" s="5" t="s">
        <v>10</v>
      </c>
      <c r="B113" s="4">
        <f t="shared" si="8"/>
        <v>0</v>
      </c>
      <c r="C113" s="4">
        <f t="shared" si="9"/>
        <v>44.032575757575756</v>
      </c>
      <c r="D113" s="107">
        <f t="shared" si="10"/>
        <v>13</v>
      </c>
      <c r="E113" s="356"/>
      <c r="F113" s="107">
        <f t="shared" si="11"/>
        <v>0</v>
      </c>
      <c r="G113" s="356"/>
      <c r="H113" s="107">
        <f t="shared" si="12"/>
        <v>0</v>
      </c>
      <c r="I113" s="356"/>
      <c r="J113" s="107">
        <f t="shared" si="13"/>
        <v>0</v>
      </c>
      <c r="K113" s="356"/>
      <c r="L113" s="6">
        <f t="shared" si="14"/>
        <v>57.032575757575756</v>
      </c>
    </row>
    <row r="114" spans="1:12" x14ac:dyDescent="0.25">
      <c r="A114" s="5" t="s">
        <v>10</v>
      </c>
      <c r="B114" s="4">
        <f t="shared" si="8"/>
        <v>0</v>
      </c>
      <c r="C114" s="4">
        <f t="shared" si="9"/>
        <v>0</v>
      </c>
      <c r="D114" s="107">
        <f t="shared" si="10"/>
        <v>0</v>
      </c>
      <c r="E114" s="356"/>
      <c r="F114" s="107">
        <f t="shared" si="11"/>
        <v>0</v>
      </c>
      <c r="G114" s="356"/>
      <c r="H114" s="107">
        <f t="shared" si="12"/>
        <v>0</v>
      </c>
      <c r="I114" s="356"/>
      <c r="J114" s="107">
        <f t="shared" si="13"/>
        <v>0</v>
      </c>
      <c r="K114" s="356"/>
      <c r="L114" s="6">
        <f t="shared" si="14"/>
        <v>0</v>
      </c>
    </row>
    <row r="115" spans="1:12" x14ac:dyDescent="0.25">
      <c r="A115" s="11" t="s">
        <v>11</v>
      </c>
      <c r="B115" s="6">
        <f>SUM(B106:B114)</f>
        <v>0</v>
      </c>
      <c r="C115" s="6">
        <f t="shared" ref="C115:J115" si="15">SUM(C106:C114)</f>
        <v>50203.035037878784</v>
      </c>
      <c r="D115" s="109">
        <f>SUM(D106:D114)</f>
        <v>10069.674053030303</v>
      </c>
      <c r="E115" s="109">
        <f t="shared" si="15"/>
        <v>0</v>
      </c>
      <c r="F115" s="109">
        <f t="shared" si="15"/>
        <v>3580.3804924242422</v>
      </c>
      <c r="G115" s="109">
        <f t="shared" si="15"/>
        <v>0</v>
      </c>
      <c r="H115" s="109">
        <f t="shared" si="15"/>
        <v>440.17500000000001</v>
      </c>
      <c r="I115" s="109">
        <f t="shared" si="15"/>
        <v>0</v>
      </c>
      <c r="J115" s="110">
        <f t="shared" si="15"/>
        <v>188</v>
      </c>
      <c r="K115" s="111"/>
      <c r="L115" s="6">
        <f t="shared" ref="L115" si="16">SUM(L106:L114)</f>
        <v>64481.264583333337</v>
      </c>
    </row>
    <row r="117" spans="1:12" x14ac:dyDescent="0.25">
      <c r="A117" s="84" t="s">
        <v>84</v>
      </c>
      <c r="B117" s="85"/>
      <c r="C117" s="85"/>
      <c r="D117" s="85"/>
      <c r="E117" s="85"/>
      <c r="F117" s="85"/>
      <c r="G117" s="85"/>
      <c r="H117" s="85"/>
      <c r="I117" s="85"/>
      <c r="J117" s="85"/>
      <c r="K117" s="85"/>
      <c r="L117" s="86"/>
    </row>
    <row r="118" spans="1:12" x14ac:dyDescent="0.25">
      <c r="A118" s="3"/>
      <c r="B118" s="15" t="s">
        <v>22</v>
      </c>
      <c r="C118" s="15" t="s">
        <v>39</v>
      </c>
      <c r="D118" s="15" t="s">
        <v>40</v>
      </c>
      <c r="E118" s="15" t="s">
        <v>41</v>
      </c>
      <c r="F118" s="15" t="s">
        <v>42</v>
      </c>
      <c r="G118" s="15" t="s">
        <v>43</v>
      </c>
      <c r="H118" s="15" t="s">
        <v>44</v>
      </c>
      <c r="I118" s="15" t="s">
        <v>45</v>
      </c>
      <c r="J118" s="15" t="s">
        <v>46</v>
      </c>
      <c r="K118" s="15" t="s">
        <v>47</v>
      </c>
      <c r="L118" s="16" t="s">
        <v>11</v>
      </c>
    </row>
    <row r="119" spans="1:12" x14ac:dyDescent="0.25">
      <c r="A119" s="5" t="s">
        <v>74</v>
      </c>
      <c r="B119" s="4">
        <f t="shared" ref="B119:J119" si="17">B43+B95</f>
        <v>225.52632575757576</v>
      </c>
      <c r="C119" s="4">
        <f t="shared" si="17"/>
        <v>73.605303030303034</v>
      </c>
      <c r="D119" s="4">
        <f t="shared" si="17"/>
        <v>83.15170454545455</v>
      </c>
      <c r="E119" s="4">
        <f t="shared" si="17"/>
        <v>2752.8155303030298</v>
      </c>
      <c r="F119" s="4">
        <f t="shared" si="17"/>
        <v>12279.179924242424</v>
      </c>
      <c r="G119" s="4">
        <f t="shared" si="17"/>
        <v>10860.386553030303</v>
      </c>
      <c r="H119" s="4">
        <f t="shared" si="17"/>
        <v>8877.54071969697</v>
      </c>
      <c r="I119" s="4">
        <f t="shared" si="17"/>
        <v>17769.956628787877</v>
      </c>
      <c r="J119" s="4">
        <f t="shared" si="17"/>
        <v>11559.101893939394</v>
      </c>
      <c r="K119" s="4"/>
      <c r="L119" s="6">
        <f>SUM(B119:K119)</f>
        <v>64481.264583333337</v>
      </c>
    </row>
    <row r="120" spans="1:12" x14ac:dyDescent="0.25">
      <c r="A120" s="7"/>
      <c r="B120" s="8"/>
      <c r="C120" s="8"/>
      <c r="D120" s="8"/>
      <c r="E120" s="8"/>
      <c r="F120" s="8"/>
      <c r="G120" s="8"/>
      <c r="H120" s="8"/>
      <c r="I120" s="8"/>
      <c r="J120" s="8"/>
      <c r="K120" s="8"/>
      <c r="L120" s="9"/>
    </row>
    <row r="121" spans="1:12" x14ac:dyDescent="0.25">
      <c r="A121" s="79" t="s">
        <v>85</v>
      </c>
      <c r="B121" s="79"/>
      <c r="C121" s="79"/>
      <c r="D121" s="79"/>
      <c r="E121" s="79"/>
      <c r="F121" s="79"/>
      <c r="G121" s="79"/>
      <c r="H121" s="79"/>
      <c r="I121" s="79"/>
      <c r="J121" s="79"/>
      <c r="K121" s="79"/>
      <c r="L121" s="79"/>
    </row>
    <row r="122" spans="1:12" x14ac:dyDescent="0.25">
      <c r="A122" s="84" t="s">
        <v>86</v>
      </c>
      <c r="B122" s="85"/>
      <c r="C122" s="85"/>
      <c r="D122" s="85"/>
      <c r="E122" s="85"/>
      <c r="F122" s="85"/>
      <c r="G122" s="85"/>
      <c r="H122" s="85"/>
      <c r="I122" s="85"/>
      <c r="J122" s="85"/>
      <c r="K122" s="85"/>
      <c r="L122" s="86"/>
    </row>
    <row r="123" spans="1:12" x14ac:dyDescent="0.25">
      <c r="A123" s="23" t="s">
        <v>87</v>
      </c>
      <c r="B123" s="23"/>
    </row>
    <row r="124" spans="1:12" x14ac:dyDescent="0.25">
      <c r="A124" s="23" t="s">
        <v>88</v>
      </c>
      <c r="B124" s="25"/>
    </row>
    <row r="125" spans="1:12" x14ac:dyDescent="0.25">
      <c r="A125" s="23" t="s">
        <v>89</v>
      </c>
      <c r="B125" s="25"/>
    </row>
  </sheetData>
  <mergeCells count="297">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9:D59"/>
    <mergeCell ref="E59:L59"/>
    <mergeCell ref="A60:C60"/>
    <mergeCell ref="E60:K60"/>
    <mergeCell ref="A55:D55"/>
    <mergeCell ref="E55:F55"/>
    <mergeCell ref="G55:H55"/>
    <mergeCell ref="I55:J55"/>
    <mergeCell ref="K55:L55"/>
    <mergeCell ref="A56:D56"/>
    <mergeCell ref="E56:F56"/>
    <mergeCell ref="G56:H56"/>
    <mergeCell ref="I56:J56"/>
    <mergeCell ref="K56:L56"/>
    <mergeCell ref="A67:L67"/>
    <mergeCell ref="A68:L68"/>
    <mergeCell ref="B69:C69"/>
    <mergeCell ref="B70:C70"/>
    <mergeCell ref="B71:C71"/>
    <mergeCell ref="A73:L73"/>
    <mergeCell ref="A61:C61"/>
    <mergeCell ref="E61:K61"/>
    <mergeCell ref="A63:D63"/>
    <mergeCell ref="E63:L63"/>
    <mergeCell ref="A64:C65"/>
    <mergeCell ref="D64:D65"/>
    <mergeCell ref="E64:K65"/>
    <mergeCell ref="L64:L65"/>
    <mergeCell ref="A74:L74"/>
    <mergeCell ref="B75:E75"/>
    <mergeCell ref="F75:F77"/>
    <mergeCell ref="G75:G77"/>
    <mergeCell ref="H75:H77"/>
    <mergeCell ref="I75:I77"/>
    <mergeCell ref="J75:K77"/>
    <mergeCell ref="L75:L77"/>
    <mergeCell ref="B76:C76"/>
    <mergeCell ref="D76:E76"/>
    <mergeCell ref="D82:E82"/>
    <mergeCell ref="F82:G82"/>
    <mergeCell ref="H82:I82"/>
    <mergeCell ref="J82:K82"/>
    <mergeCell ref="D83:E83"/>
    <mergeCell ref="F83:G83"/>
    <mergeCell ref="H83:I83"/>
    <mergeCell ref="J83:K83"/>
    <mergeCell ref="J78:K78"/>
    <mergeCell ref="A80:L80"/>
    <mergeCell ref="D81:E81"/>
    <mergeCell ref="F81:G81"/>
    <mergeCell ref="H81:I81"/>
    <mergeCell ref="J81:K81"/>
    <mergeCell ref="D86:E86"/>
    <mergeCell ref="F86:G86"/>
    <mergeCell ref="H86:I86"/>
    <mergeCell ref="J86:K86"/>
    <mergeCell ref="D87:E87"/>
    <mergeCell ref="F87:G87"/>
    <mergeCell ref="H87:I87"/>
    <mergeCell ref="J87:K87"/>
    <mergeCell ref="D84:E84"/>
    <mergeCell ref="F84:G84"/>
    <mergeCell ref="H84:I84"/>
    <mergeCell ref="J84:K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B100:C100"/>
    <mergeCell ref="D100:E100"/>
    <mergeCell ref="J102:K102"/>
    <mergeCell ref="A104:L104"/>
    <mergeCell ref="D105:E105"/>
    <mergeCell ref="F105:G105"/>
    <mergeCell ref="H105:I105"/>
    <mergeCell ref="J105:K105"/>
    <mergeCell ref="A93:L93"/>
    <mergeCell ref="A97:L97"/>
    <mergeCell ref="A98:L98"/>
    <mergeCell ref="B99:E99"/>
    <mergeCell ref="F99:F101"/>
    <mergeCell ref="G99:G101"/>
    <mergeCell ref="H99:H101"/>
    <mergeCell ref="I99:I101"/>
    <mergeCell ref="J99:K101"/>
    <mergeCell ref="L99:L101"/>
    <mergeCell ref="D108:E108"/>
    <mergeCell ref="F108:G108"/>
    <mergeCell ref="H108:I108"/>
    <mergeCell ref="J108:K108"/>
    <mergeCell ref="D109:E109"/>
    <mergeCell ref="F109:G109"/>
    <mergeCell ref="H109:I109"/>
    <mergeCell ref="J109:K109"/>
    <mergeCell ref="D106:E106"/>
    <mergeCell ref="F106:G106"/>
    <mergeCell ref="H106:I106"/>
    <mergeCell ref="J106:K106"/>
    <mergeCell ref="D107:E107"/>
    <mergeCell ref="F107:G107"/>
    <mergeCell ref="H107:I107"/>
    <mergeCell ref="J107:K107"/>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A117:L117"/>
    <mergeCell ref="A121:L121"/>
    <mergeCell ref="A122:L122"/>
    <mergeCell ref="D114:E114"/>
    <mergeCell ref="F114:G114"/>
    <mergeCell ref="H114:I114"/>
    <mergeCell ref="J114:K114"/>
    <mergeCell ref="D115:E115"/>
    <mergeCell ref="F115:G115"/>
    <mergeCell ref="H115:I115"/>
    <mergeCell ref="J115:K115"/>
  </mergeCells>
  <pageMargins left="0.25" right="0.25" top="0.75" bottom="0.75" header="0.3" footer="0.3"/>
  <pageSetup scale="76"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34BFC-CA46-433F-A700-336C29A492AA}">
  <sheetPr>
    <pageSetUpPr fitToPage="1"/>
  </sheetPr>
  <dimension ref="A1:L125"/>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90</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14</v>
      </c>
      <c r="C11" s="4" t="s">
        <v>15</v>
      </c>
      <c r="D11" s="4" t="s">
        <v>16</v>
      </c>
      <c r="E11" s="4" t="s">
        <v>17</v>
      </c>
      <c r="F11" s="121"/>
      <c r="G11" s="121"/>
      <c r="H11" s="121"/>
      <c r="I11" s="106"/>
      <c r="J11" s="129"/>
      <c r="K11" s="130"/>
      <c r="L11" s="109"/>
    </row>
    <row r="12" spans="1:12" s="2" customFormat="1" x14ac:dyDescent="0.25">
      <c r="A12" s="5" t="s">
        <v>18</v>
      </c>
      <c r="B12" s="4">
        <f>'[18]WI Gas'!B12+[18]WEPCO!B12+[18]WPSC!B12+[18]Alliant!B12+[18]NSP!B12+[18]MWNG!B12+'[18]SWL&amp;P'!B12+'[18]City Gas'!B12+[18]SCVNG!B12+[18]Florence!B12+'[18]MG&amp;E'!B12</f>
        <v>0</v>
      </c>
      <c r="C12" s="4">
        <f>'[18]WI Gas'!C12+[18]WEPCO!C12+[18]WPSC!C12+[18]Alliant!C12+[18]NSP!C12+[18]MWNG!C12+'[18]SWL&amp;P'!C12+'[18]City Gas'!C12+[18]SCVNG!C12+[18]Florence!C12+'[18]MG&amp;E'!C12</f>
        <v>0</v>
      </c>
      <c r="D12" s="4">
        <f>'[18]WI Gas'!D12+[18]WEPCO!D12+[18]WPSC!D12+[18]Alliant!D12+[18]NSP!D12+[18]MWNG!D12+'[18]SWL&amp;P'!D12+'[18]City Gas'!D12+[18]SCVNG!D12+[18]Florence!D12+'[18]MG&amp;E'!D12</f>
        <v>3</v>
      </c>
      <c r="E12" s="4">
        <f>'[18]WI Gas'!E12+[18]WEPCO!E12+[18]WPSC!E12+[18]Alliant!E12+[18]NSP!E12+[18]MWNG!E12+'[18]SWL&amp;P'!E12+'[18]City Gas'!E12+[18]SCVNG!E12+[18]Florence!E12+'[18]MG&amp;E'!E12</f>
        <v>13135.86</v>
      </c>
      <c r="F12" s="4">
        <f>'[18]WI Gas'!F12+[18]WEPCO!F12+[18]WPSC!F12+[18]Alliant!F12+[18]NSP!F12+[18]MWNG!F12+'[18]SWL&amp;P'!F12+'[18]City Gas'!F12+[18]SCVNG!F12+[18]Florence!F12+'[18]MG&amp;E'!F12</f>
        <v>0</v>
      </c>
      <c r="G12" s="4">
        <f>'[18]WI Gas'!G12+[18]WEPCO!G12+[18]WPSC!G12+[18]Alliant!G12+[18]NSP!G12+[18]MWNG!G12+'[18]SWL&amp;P'!G12+'[18]City Gas'!G12+[18]SCVNG!G12+[18]Florence!G12+'[18]MG&amp;E'!G12</f>
        <v>3</v>
      </c>
      <c r="H12" s="4">
        <f>'[18]WI Gas'!H12+[18]WEPCO!H12+[18]WPSC!H12+[18]Alliant!H12+[18]NSP!H12+[18]MWNG!H12+'[18]SWL&amp;P'!H12+'[18]City Gas'!H12+[18]SCVNG!H12+[18]Florence!H12+'[18]MG&amp;E'!H12</f>
        <v>0</v>
      </c>
      <c r="I12" s="4">
        <f>'[18]WI Gas'!I12+[18]WEPCO!I12+[18]WPSC!I12+[18]Alliant!I12+[18]NSP!I12+[18]MWNG!I12+'[18]SWL&amp;P'!I12+'[18]City Gas'!I12+[18]SCVNG!I12+[18]Florence!I12+'[18]MG&amp;E'!I12</f>
        <v>23713.72</v>
      </c>
      <c r="J12" s="107">
        <f>'[18]WI Gas'!J12:K12+[18]WEPCO!J12+[18]WPSC!J12+[18]Alliant!J12+[18]NSP!J12+[18]MWNG!J12+'[18]SWL&amp;P'!J12:K12+'[18]City Gas'!J12:K12+[18]SCVNG!J12+[18]Florence!J12+'[18]MG&amp;E'!J12:K12</f>
        <v>81</v>
      </c>
      <c r="K12" s="108"/>
      <c r="L12" s="6">
        <f>SUM(B12:J12)</f>
        <v>36936.58</v>
      </c>
    </row>
    <row r="13" spans="1:12" s="2" customFormat="1" x14ac:dyDescent="0.25">
      <c r="A13" s="5" t="s">
        <v>19</v>
      </c>
      <c r="B13" s="4">
        <f>'[18]WI Gas'!B13+[18]WEPCO!B13+[18]WPSC!B13+[18]Alliant!B13+[18]NSP!B13+[18]MWNG!B13+'[18]SWL&amp;P'!B13+'[18]City Gas'!B13+[18]SCVNG!B13+[18]Florence!B13+'[18]MG&amp;E'!B13</f>
        <v>0</v>
      </c>
      <c r="C13" s="4">
        <f>'[18]WI Gas'!C13+[18]WEPCO!C13+[18]WPSC!C13+[18]Alliant!C13+[18]NSP!C13+[18]MWNG!C13+'[18]SWL&amp;P'!C13+'[18]City Gas'!C13+[18]SCVNG!C13+[18]Florence!C13+'[18]MG&amp;E'!C13</f>
        <v>0</v>
      </c>
      <c r="D13" s="4">
        <f>'[18]WI Gas'!D13+[18]WEPCO!D13+[18]WPSC!D13+[18]Alliant!D13+[18]NSP!D13+[18]MWNG!D13+'[18]SWL&amp;P'!D13+'[18]City Gas'!D13+[18]SCVNG!D13+[18]Florence!D13+'[18]MG&amp;E'!D13</f>
        <v>0</v>
      </c>
      <c r="E13" s="4">
        <f>'[18]WI Gas'!E13+[18]WEPCO!E13+[18]WPSC!E13+[18]Alliant!E13+[18]NSP!E13+[18]MWNG!E13+'[18]SWL&amp;P'!E13+'[18]City Gas'!E13+[18]SCVNG!E13+[18]Florence!E13+'[18]MG&amp;E'!E13</f>
        <v>318484</v>
      </c>
      <c r="F13" s="4">
        <f>'[18]WI Gas'!F13+[18]WEPCO!F13+[18]WPSC!F13+[18]Alliant!F13+[18]NSP!F13+[18]MWNG!F13+'[18]SWL&amp;P'!F13+'[18]City Gas'!F13+[18]SCVNG!F13+[18]Florence!F13+'[18]MG&amp;E'!F13</f>
        <v>0</v>
      </c>
      <c r="G13" s="4">
        <f>'[18]WI Gas'!G13+[18]WEPCO!G13+[18]WPSC!G13+[18]Alliant!G13+[18]NSP!G13+[18]MWNG!G13+'[18]SWL&amp;P'!G13+'[18]City Gas'!G13+[18]SCVNG!G13+[18]Florence!G13+'[18]MG&amp;E'!G13</f>
        <v>24856</v>
      </c>
      <c r="H13" s="4">
        <f>'[18]WI Gas'!H13+[18]WEPCO!H13+[18]WPSC!H13+[18]Alliant!H13+[18]NSP!H13+[18]MWNG!H13+'[18]SWL&amp;P'!H13+'[18]City Gas'!H13+[18]SCVNG!H13+[18]Florence!H13+'[18]MG&amp;E'!H13</f>
        <v>0</v>
      </c>
      <c r="I13" s="4">
        <f>'[18]WI Gas'!I13+[18]WEPCO!I13+[18]WPSC!I13+[18]Alliant!I13+[18]NSP!I13+[18]MWNG!I13+'[18]SWL&amp;P'!I13+'[18]City Gas'!I13+[18]SCVNG!I13+[18]Florence!I13+'[18]MG&amp;E'!I13</f>
        <v>1244116</v>
      </c>
      <c r="J13" s="107">
        <f>'[18]WI Gas'!J13:K13+[18]WEPCO!J13+[18]WPSC!J13+[18]Alliant!J13+[18]NSP!J13+[18]MWNG!J13+'[18]SWL&amp;P'!J13:K13+'[18]City Gas'!J13:K13+[18]SCVNG!J13+[18]Florence!J13+'[18]MG&amp;E'!J13:K13</f>
        <v>1</v>
      </c>
      <c r="K13" s="108"/>
      <c r="L13" s="6">
        <f>SUM(B13:J13)</f>
        <v>1587457</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'[18]WI Gas'!B17+[18]WEPCO!B17+[18]WPSC!B17+[18]Alliant!B17+[18]NSP!B17+[18]MWNG!B17+'[18]SWL&amp;P'!B17+'[18]City Gas'!B17+[18]SCVNG!B17+[18]Florence!B17+'[18]MG&amp;E'!B17</f>
        <v>0</v>
      </c>
      <c r="C17" s="4">
        <f>'[18]WI Gas'!C17+[18]WEPCO!C17+[18]WPSC!C17+[18]Alliant!C17+[18]NSP!C17+[18]MWNG!C17+'[18]SWL&amp;P'!C17+'[18]City Gas'!C17+[18]SCVNG!C17+[18]Florence!C17+'[18]MG&amp;E'!C17</f>
        <v>5694.86</v>
      </c>
      <c r="D17" s="107">
        <f>'[18]WI Gas'!D17:E17+[18]WEPCO!D17+[18]WPSC!D17+[18]Alliant!D17+[18]NSP!D17+[18]MWNG!D17+'[18]SWL&amp;P'!D17:E17+'[18]City Gas'!D17:E17+[18]SCVNG!D17+[18]Florence!D17+'[18]MG&amp;E'!D17:E17</f>
        <v>4140</v>
      </c>
      <c r="E17" s="108"/>
      <c r="F17" s="107">
        <f>'[18]WI Gas'!F17:G17+[18]WEPCO!F17+[18]WPSC!F17+[18]Alliant!F17+[18]NSP!F17+[18]MWNG!F17+'[18]SWL&amp;P'!F17:G17+'[18]City Gas'!F17:G17+[18]SCVNG!F17+[18]Florence!F17+'[18]MG&amp;E'!F17:G17</f>
        <v>2690</v>
      </c>
      <c r="G17" s="108"/>
      <c r="H17" s="107">
        <f>'[18]WI Gas'!H17:I17+[18]WEPCO!H17+[18]WPSC!H17+[18]Alliant!H17+[18]NSP!H17+[18]MWNG!H17+'[18]SWL&amp;P'!H17:I17+'[18]City Gas'!H17:I17+[18]SCVNG!H17+[18]Florence!H17+'[18]MG&amp;E'!H17:I17</f>
        <v>454</v>
      </c>
      <c r="I17" s="108"/>
      <c r="J17" s="107">
        <f>'[18]WI Gas'!J17:K17+[18]WEPCO!J17+[18]WPSC!J17+[18]Alliant!J17+[18]NSP!J17+[18]MWNG!J17+'[18]SWL&amp;P'!J17:K17+'[18]City Gas'!J17:K17+[18]SCVNG!J17+[18]Florence!J17+'[18]MG&amp;E'!J17:K17</f>
        <v>160</v>
      </c>
      <c r="K17" s="108"/>
      <c r="L17" s="6">
        <f>SUM(B17:J17)</f>
        <v>13138.86</v>
      </c>
    </row>
    <row r="18" spans="1:12" s="2" customFormat="1" x14ac:dyDescent="0.25">
      <c r="A18" s="5" t="s">
        <v>28</v>
      </c>
      <c r="B18" s="4">
        <f>'[18]WI Gas'!B18+[18]WEPCO!B18+[18]WPSC!B18+[18]Alliant!B18+[18]NSP!B18+[18]MWNG!B18+'[18]SWL&amp;P'!B18+'[18]City Gas'!B18+[18]SCVNG!B18+[18]Florence!B18+'[18]MG&amp;E'!B18</f>
        <v>0</v>
      </c>
      <c r="C18" s="4">
        <f>'[18]WI Gas'!C18+[18]WEPCO!C18+[18]WPSC!C18+[18]Alliant!C18+[18]NSP!C18+[18]MWNG!C18+'[18]SWL&amp;P'!C18+'[18]City Gas'!C18+[18]SCVNG!C18+[18]Florence!C18+'[18]MG&amp;E'!C18</f>
        <v>0</v>
      </c>
      <c r="D18" s="107">
        <f>'[18]WI Gas'!D18:E18+[18]WEPCO!D18+[18]WPSC!D18+[18]Alliant!D18+[18]NSP!D18+[18]MWNG!D18+'[18]SWL&amp;P'!D18:E18+'[18]City Gas'!D18:E18+[18]SCVNG!D18+[18]Florence!D18+'[18]MG&amp;E'!D18:E18</f>
        <v>0</v>
      </c>
      <c r="E18" s="108"/>
      <c r="F18" s="107">
        <f>'[18]WI Gas'!F18:G18+[18]WEPCO!F18+[18]WPSC!F18+[18]Alliant!F18+[18]NSP!F18+[18]MWNG!F18+'[18]SWL&amp;P'!F18:G18+'[18]City Gas'!F18:G18+[18]SCVNG!F18+[18]Florence!F18+'[18]MG&amp;E'!F18:G18</f>
        <v>0</v>
      </c>
      <c r="G18" s="108"/>
      <c r="H18" s="107">
        <f>'[18]WI Gas'!H18:I18+[18]WEPCO!H18+[18]WPSC!H18+[18]Alliant!H18+[18]NSP!H18+[18]MWNG!H18+'[18]SWL&amp;P'!H18:I18+'[18]City Gas'!H18:I18+[18]SCVNG!H18+[18]Florence!H18+'[18]MG&amp;E'!H18:I18</f>
        <v>0</v>
      </c>
      <c r="I18" s="108"/>
      <c r="J18" s="107">
        <f>'[18]WI Gas'!J18:K18+[18]WEPCO!J18+[18]WPSC!J18+[18]Alliant!J18+[18]NSP!J18+[18]MWNG!J18+'[18]SWL&amp;P'!J18:K18+'[18]City Gas'!J18:K18+[18]SCVNG!J18+[18]Florence!J18+'[18]MG&amp;E'!J18:K18</f>
        <v>0</v>
      </c>
      <c r="K18" s="108"/>
      <c r="L18" s="6">
        <f t="shared" ref="L18:L25" si="0">SUM(B18:J18)</f>
        <v>0</v>
      </c>
    </row>
    <row r="19" spans="1:12" s="2" customFormat="1" x14ac:dyDescent="0.25">
      <c r="A19" s="5" t="s">
        <v>7</v>
      </c>
      <c r="B19" s="4">
        <f>'[18]WI Gas'!B19+[18]WEPCO!B19+[18]WPSC!B19+[18]Alliant!B19+[18]NSP!B19+[18]MWNG!B19+'[18]SWL&amp;P'!B19+'[18]City Gas'!B19+[18]SCVNG!B19+[18]Florence!B19+'[18]MG&amp;E'!B19</f>
        <v>0</v>
      </c>
      <c r="C19" s="4">
        <f>'[18]WI Gas'!C19+[18]WEPCO!C19+[18]WPSC!C19+[18]Alliant!C19+[18]NSP!C19+[18]MWNG!C19+'[18]SWL&amp;P'!C19+'[18]City Gas'!C19+[18]SCVNG!C19+[18]Florence!C19+'[18]MG&amp;E'!C19</f>
        <v>3</v>
      </c>
      <c r="D19" s="107">
        <f>'[18]WI Gas'!D19:E19+[18]WEPCO!D19+[18]WPSC!D19+[18]Alliant!D19+[18]NSP!D19+[18]MWNG!D19+'[18]SWL&amp;P'!D19:E19+'[18]City Gas'!D19:E19+[18]SCVNG!D19+[18]Florence!D19+'[18]MG&amp;E'!D19:E19</f>
        <v>0</v>
      </c>
      <c r="E19" s="108"/>
      <c r="F19" s="107">
        <f>'[18]WI Gas'!F19:G19+[18]WEPCO!F19+[18]WPSC!F19+[18]Alliant!F19+[18]NSP!F19+[18]MWNG!F19+'[18]SWL&amp;P'!F19:G19+'[18]City Gas'!F19:G19+[18]SCVNG!F19+[18]Florence!F19+'[18]MG&amp;E'!F19:G19</f>
        <v>0</v>
      </c>
      <c r="G19" s="108"/>
      <c r="H19" s="107">
        <f>'[18]WI Gas'!H19:I19+[18]WEPCO!H19+[18]WPSC!H19+[18]Alliant!H19+[18]NSP!H19+[18]MWNG!H19+'[18]SWL&amp;P'!H19:I19+'[18]City Gas'!H19:I19+[18]SCVNG!H19+[18]Florence!H19+'[18]MG&amp;E'!H19:I19</f>
        <v>0</v>
      </c>
      <c r="I19" s="108"/>
      <c r="J19" s="107">
        <f>'[18]WI Gas'!J19:K19+[18]WEPCO!J19+[18]WPSC!J19+[18]Alliant!J19+[18]NSP!J19+[18]MWNG!J19+'[18]SWL&amp;P'!J19:K19+'[18]City Gas'!J19:K19+[18]SCVNG!J19+[18]Florence!J19+'[18]MG&amp;E'!J19:K19</f>
        <v>0</v>
      </c>
      <c r="K19" s="108"/>
      <c r="L19" s="6">
        <f t="shared" si="0"/>
        <v>3</v>
      </c>
    </row>
    <row r="20" spans="1:12" s="2" customFormat="1" x14ac:dyDescent="0.25">
      <c r="A20" s="5" t="s">
        <v>29</v>
      </c>
      <c r="B20" s="4">
        <f>'[18]WI Gas'!B20+[18]WEPCO!B20+[18]WPSC!B20+[18]Alliant!B20+[18]NSP!B20+[18]MWNG!B20+'[18]SWL&amp;P'!B20+'[18]City Gas'!B20+[18]SCVNG!B20+[18]Florence!B20+'[18]MG&amp;E'!B20</f>
        <v>0</v>
      </c>
      <c r="C20" s="4">
        <f>'[18]WI Gas'!C20+[18]WEPCO!C20+[18]WPSC!C20+[18]Alliant!C20+[18]NSP!C20+[18]MWNG!C20+'[18]SWL&amp;P'!C20+'[18]City Gas'!C20+[18]SCVNG!C20+[18]Florence!C20+'[18]MG&amp;E'!C20</f>
        <v>0</v>
      </c>
      <c r="D20" s="107">
        <f>'[18]WI Gas'!D20:E20+[18]WEPCO!D20+[18]WPSC!D20+[18]Alliant!D20+[18]NSP!D20+[18]MWNG!D20+'[18]SWL&amp;P'!D20:E20+'[18]City Gas'!D20:E20+[18]SCVNG!D20+[18]Florence!D20+'[18]MG&amp;E'!D20:E20</f>
        <v>0</v>
      </c>
      <c r="E20" s="108"/>
      <c r="F20" s="107">
        <f>'[18]WI Gas'!F20:G20+[18]WEPCO!F20+[18]WPSC!F20+[18]Alliant!F20+[18]NSP!F20+[18]MWNG!F20+'[18]SWL&amp;P'!F20:G20+'[18]City Gas'!F20:G20+[18]SCVNG!F20+[18]Florence!F20+'[18]MG&amp;E'!F20:G20</f>
        <v>0</v>
      </c>
      <c r="G20" s="108"/>
      <c r="H20" s="107">
        <f>'[18]WI Gas'!H20:I20+[18]WEPCO!H20+[18]WPSC!H20+[18]Alliant!H20+[18]NSP!H20+[18]MWNG!H20+'[18]SWL&amp;P'!H20:I20+'[18]City Gas'!H20:I20+[18]SCVNG!H20+[18]Florence!H20+'[18]MG&amp;E'!H20:I20</f>
        <v>0</v>
      </c>
      <c r="I20" s="108"/>
      <c r="J20" s="107">
        <f>'[18]WI Gas'!J20:K20+[18]WEPCO!J20+[18]WPSC!J20+[18]Alliant!J20+[18]NSP!J20+[18]MWNG!J20+'[18]SWL&amp;P'!J20:K20+'[18]City Gas'!J20:K20+[18]SCVNG!J20+[18]Florence!J20+'[18]MG&amp;E'!J20:K20</f>
        <v>0</v>
      </c>
      <c r="K20" s="108"/>
      <c r="L20" s="6">
        <f t="shared" si="0"/>
        <v>0</v>
      </c>
    </row>
    <row r="21" spans="1:12" s="2" customFormat="1" x14ac:dyDescent="0.25">
      <c r="A21" s="5" t="s">
        <v>30</v>
      </c>
      <c r="B21" s="4">
        <f>'[18]WI Gas'!B21+[18]WEPCO!B21+[18]WPSC!B21+[18]Alliant!B21+[18]NSP!B21+[18]MWNG!B21+'[18]SWL&amp;P'!B21+'[18]City Gas'!B21+[18]SCVNG!B21+[18]Florence!B21+'[18]MG&amp;E'!B21</f>
        <v>0</v>
      </c>
      <c r="C21" s="4">
        <f>'[18]WI Gas'!C21+[18]WEPCO!C21+[18]WPSC!C21+[18]Alliant!C21+[18]NSP!C21+[18]MWNG!C21+'[18]SWL&amp;P'!C21+'[18]City Gas'!C21+[18]SCVNG!C21+[18]Florence!C21+'[18]MG&amp;E'!C21</f>
        <v>175</v>
      </c>
      <c r="D21" s="107">
        <f>'[18]WI Gas'!D21:E21+[18]WEPCO!D21+[18]WPSC!D21+[18]Alliant!D21+[18]NSP!D21+[18]MWNG!D21+'[18]SWL&amp;P'!D21:E21+'[18]City Gas'!D21:E21+[18]SCVNG!D21+[18]Florence!D21+'[18]MG&amp;E'!D21:E21</f>
        <v>5</v>
      </c>
      <c r="E21" s="108"/>
      <c r="F21" s="107">
        <f>'[18]WI Gas'!F21:G21+[18]WEPCO!F21+[18]WPSC!F21+[18]Alliant!F21+[18]NSP!F21+[18]MWNG!F21+'[18]SWL&amp;P'!F21:G21+'[18]City Gas'!F21:G21+[18]SCVNG!F21+[18]Florence!F21+'[18]MG&amp;E'!F21:G21</f>
        <v>0</v>
      </c>
      <c r="G21" s="108"/>
      <c r="H21" s="107">
        <f>'[18]WI Gas'!H21:I21+[18]WEPCO!H21+[18]WPSC!H21+[18]Alliant!H21+[18]NSP!H21+[18]MWNG!H21+'[18]SWL&amp;P'!H21:I21+'[18]City Gas'!H21:I21+[18]SCVNG!H21+[18]Florence!H21+'[18]MG&amp;E'!H21:I21</f>
        <v>0</v>
      </c>
      <c r="I21" s="108"/>
      <c r="J21" s="107">
        <f>'[18]WI Gas'!J21:K21+[18]WEPCO!J21+[18]WPSC!J21+[18]Alliant!J21+[18]NSP!J21+[18]MWNG!J21+'[18]SWL&amp;P'!J21:K21+'[18]City Gas'!J21:K21+[18]SCVNG!J21+[18]Florence!J21+'[18]MG&amp;E'!J21:K21</f>
        <v>0</v>
      </c>
      <c r="K21" s="108"/>
      <c r="L21" s="6">
        <f t="shared" si="0"/>
        <v>180</v>
      </c>
    </row>
    <row r="22" spans="1:12" s="2" customFormat="1" x14ac:dyDescent="0.25">
      <c r="A22" s="5" t="s">
        <v>31</v>
      </c>
      <c r="B22" s="4">
        <f>'[18]WI Gas'!B22+[18]WEPCO!B22+[18]WPSC!B22+[18]Alliant!B22+[18]NSP!B22+[18]MWNG!B22+'[18]SWL&amp;P'!B22+'[18]City Gas'!B22+[18]SCVNG!B22+[18]Florence!B22+'[18]MG&amp;E'!B22</f>
        <v>0</v>
      </c>
      <c r="C22" s="4">
        <f>'[18]WI Gas'!C22+[18]WEPCO!C22+[18]WPSC!C22+[18]Alliant!C22+[18]NSP!C22+[18]MWNG!C22+'[18]SWL&amp;P'!C22+'[18]City Gas'!C22+[18]SCVNG!C22+[18]Florence!C22+'[18]MG&amp;E'!C22</f>
        <v>16830</v>
      </c>
      <c r="D22" s="107">
        <f>'[18]WI Gas'!D22:E22+[18]WEPCO!D22+[18]WPSC!D22+[18]Alliant!D22+[18]NSP!D22+[18]MWNG!D22+'[18]SWL&amp;P'!D22:E22+'[18]City Gas'!D22:E22+[18]SCVNG!D22+[18]Florence!D22+'[18]MG&amp;E'!D22:E22</f>
        <v>5823.72</v>
      </c>
      <c r="E22" s="108"/>
      <c r="F22" s="107">
        <f>'[18]WI Gas'!F22:G22+[18]WEPCO!F22+[18]WPSC!F22+[18]Alliant!F22+[18]NSP!F22+[18]MWNG!F22+'[18]SWL&amp;P'!F22:G22+'[18]City Gas'!F22:G22+[18]SCVNG!F22+[18]Florence!F22+'[18]MG&amp;E'!F22:G22</f>
        <v>872</v>
      </c>
      <c r="G22" s="108"/>
      <c r="H22" s="107">
        <f>'[18]WI Gas'!H22:I22+[18]WEPCO!H22+[18]WPSC!H22+[18]Alliant!H22+[18]NSP!H22+[18]MWNG!H22+'[18]SWL&amp;P'!H22:I22+'[18]City Gas'!H22:I22+[18]SCVNG!H22+[18]Florence!H22+'[18]MG&amp;E'!H22:I22</f>
        <v>8</v>
      </c>
      <c r="I22" s="108"/>
      <c r="J22" s="107">
        <f>'[18]WI Gas'!J22:K22+[18]WEPCO!J22+[18]WPSC!J22+[18]Alliant!J22+[18]NSP!J22+[18]MWNG!J22+'[18]SWL&amp;P'!J22:K22+'[18]City Gas'!J22:K22+[18]SCVNG!J22+[18]Florence!J22+'[18]MG&amp;E'!J22:K22</f>
        <v>0</v>
      </c>
      <c r="K22" s="108"/>
      <c r="L22" s="6">
        <f t="shared" si="0"/>
        <v>23533.72</v>
      </c>
    </row>
    <row r="23" spans="1:12" s="2" customFormat="1" x14ac:dyDescent="0.25">
      <c r="A23" s="5" t="s">
        <v>32</v>
      </c>
      <c r="B23" s="4">
        <f>'[18]WI Gas'!B23+[18]WEPCO!B23+[18]WPSC!B23+[18]Alliant!B23+[18]NSP!B23+[18]MWNG!B23+'[18]SWL&amp;P'!B23+'[18]City Gas'!B23+[18]SCVNG!B23+[18]Florence!B23+'[18]MG&amp;E'!B23</f>
        <v>0</v>
      </c>
      <c r="C23" s="4">
        <f>'[18]WI Gas'!C23+[18]WEPCO!C23+[18]WPSC!C23+[18]Alliant!C23+[18]NSP!C23+[18]MWNG!C23+'[18]SWL&amp;P'!C23+'[18]City Gas'!C23+[18]SCVNG!C23+[18]Florence!C23+'[18]MG&amp;E'!C23</f>
        <v>0</v>
      </c>
      <c r="D23" s="107">
        <f>'[18]WI Gas'!D23:E23+[18]WEPCO!D23+[18]WPSC!D23+[18]Alliant!D23+[18]NSP!D23+[18]MWNG!D23+'[18]SWL&amp;P'!D23:E23+'[18]City Gas'!D23:E23+[18]SCVNG!D23+[18]Florence!D23+'[18]MG&amp;E'!D23:E23</f>
        <v>0</v>
      </c>
      <c r="E23" s="108"/>
      <c r="F23" s="107">
        <f>'[18]WI Gas'!F23:G23+[18]WEPCO!F23+[18]WPSC!F23+[18]Alliant!F23+[18]NSP!F23+[18]MWNG!F23+'[18]SWL&amp;P'!F23:G23+'[18]City Gas'!F23:G23+[18]SCVNG!F23+[18]Florence!F23+'[18]MG&amp;E'!F23:G23</f>
        <v>0</v>
      </c>
      <c r="G23" s="108"/>
      <c r="H23" s="107">
        <f>'[18]WI Gas'!H23:I23+[18]WEPCO!H23+[18]WPSC!H23+[18]Alliant!H23+[18]NSP!H23+[18]MWNG!H23+'[18]SWL&amp;P'!H23:I23+'[18]City Gas'!H23:I23+[18]SCVNG!H23+[18]Florence!H23+'[18]MG&amp;E'!H23:I23</f>
        <v>0</v>
      </c>
      <c r="I23" s="108"/>
      <c r="J23" s="107">
        <f>'[18]WI Gas'!J23:K23+[18]WEPCO!J23+[18]WPSC!J23+[18]Alliant!J23+[18]NSP!J23+[18]MWNG!J23+'[18]SWL&amp;P'!J23:K23+'[18]City Gas'!J23:K23+[18]SCVNG!J23+[18]Florence!J23+'[18]MG&amp;E'!J23:K23</f>
        <v>0</v>
      </c>
      <c r="K23" s="108"/>
      <c r="L23" s="6">
        <f t="shared" si="0"/>
        <v>0</v>
      </c>
    </row>
    <row r="24" spans="1:12" s="2" customFormat="1" x14ac:dyDescent="0.25">
      <c r="A24" s="5" t="s">
        <v>10</v>
      </c>
      <c r="B24" s="4">
        <f>'[18]WI Gas'!B24+[18]WEPCO!B24+[18]WPSC!B24+[18]Alliant!B24+[18]NSP!B24+[18]MWNG!B24+'[18]SWL&amp;P'!B24+'[18]City Gas'!B24+[18]SCVNG!B24+[18]Florence!B24+'[18]MG&amp;E'!B24</f>
        <v>0</v>
      </c>
      <c r="C24" s="4">
        <f>'[18]WI Gas'!C24+[18]WEPCO!C24+[18]WPSC!C24+[18]Alliant!C24+[18]NSP!C24+[18]MWNG!C24+'[18]SWL&amp;P'!C24+'[18]City Gas'!C24+[18]SCVNG!C24+[18]Florence!C24+'[18]MG&amp;E'!C24</f>
        <v>64</v>
      </c>
      <c r="D24" s="107">
        <f>'[18]WI Gas'!D24:E24+[18]WEPCO!D24+[18]WPSC!D24+[18]Alliant!D24+[18]NSP!D24+[18]MWNG!D24+'[18]SWL&amp;P'!D24:E24+'[18]City Gas'!D24:E24+[18]SCVNG!D24+[18]Florence!D24+'[18]MG&amp;E'!D24:E24</f>
        <v>17</v>
      </c>
      <c r="E24" s="108"/>
      <c r="F24" s="107">
        <f>'[18]WI Gas'!F24:G24+[18]WEPCO!F24+[18]WPSC!F24+[18]Alliant!F24+[18]NSP!F24+[18]MWNG!F24+'[18]SWL&amp;P'!F24:G24+'[18]City Gas'!F24:G24+[18]SCVNG!F24+[18]Florence!F24+'[18]MG&amp;E'!F24:G24</f>
        <v>0</v>
      </c>
      <c r="G24" s="108"/>
      <c r="H24" s="107">
        <f>'[18]WI Gas'!H24:I24+[18]WEPCO!H24+[18]WPSC!H24+[18]Alliant!H24+[18]NSP!H24+[18]MWNG!H24+'[18]SWL&amp;P'!H24:I24+'[18]City Gas'!H24:I24+[18]SCVNG!H24+[18]Florence!H24+'[18]MG&amp;E'!H24:I24</f>
        <v>0</v>
      </c>
      <c r="I24" s="108"/>
      <c r="J24" s="107">
        <f>'[18]WI Gas'!J24:K24+[18]WEPCO!J24+[18]WPSC!J24+[18]Alliant!J24+[18]NSP!J24+[18]MWNG!J24+'[18]SWL&amp;P'!J24:K24+'[18]City Gas'!J24:K24+[18]SCVNG!J24+[18]Florence!J24+'[18]MG&amp;E'!J24:K24</f>
        <v>0</v>
      </c>
      <c r="K24" s="108"/>
      <c r="L24" s="6">
        <f t="shared" si="0"/>
        <v>81</v>
      </c>
    </row>
    <row r="25" spans="1:12" s="2" customFormat="1" x14ac:dyDescent="0.25">
      <c r="A25" s="5" t="s">
        <v>10</v>
      </c>
      <c r="B25" s="4">
        <f>'[18]WI Gas'!B25+[18]WEPCO!B25+[18]WPSC!B25+[18]Alliant!B25+[18]NSP!B25+[18]MWNG!B25+'[18]SWL&amp;P'!B25+'[18]City Gas'!B25+[18]SCVNG!B25+[18]Florence!B25+'[18]MG&amp;E'!B25</f>
        <v>0</v>
      </c>
      <c r="C25" s="4">
        <f>'[18]WI Gas'!C25+[18]WEPCO!C25+[18]WPSC!C25+[18]Alliant!C25+[18]NSP!C25+[18]MWNG!C25+'[18]SWL&amp;P'!C25+'[18]City Gas'!C25+[18]SCVNG!C25+[18]Florence!C25+'[18]MG&amp;E'!C25</f>
        <v>0</v>
      </c>
      <c r="D25" s="107">
        <f>'[18]WI Gas'!D25:E25+[18]WEPCO!D25+[18]WPSC!D25+[18]Alliant!D25+[18]NSP!D25+[18]MWNG!D25+'[18]SWL&amp;P'!D25:E25+'[18]City Gas'!D25:E25+[18]SCVNG!D25+[18]Florence!D25+'[18]MG&amp;E'!D25:E25</f>
        <v>0</v>
      </c>
      <c r="E25" s="108"/>
      <c r="F25" s="107">
        <f>'[18]WI Gas'!F25:G25+[18]WEPCO!F25+[18]WPSC!F25+[18]Alliant!F25+[18]NSP!F25+[18]MWNG!F25+'[18]SWL&amp;P'!F25:G25+'[18]City Gas'!F25:G25+[18]SCVNG!F25+[18]Florence!F25+'[18]MG&amp;E'!F25:G25</f>
        <v>0</v>
      </c>
      <c r="G25" s="108"/>
      <c r="H25" s="107">
        <f>'[18]WI Gas'!H25:I25+[18]WEPCO!H25+[18]WPSC!H25+[18]Alliant!H25+[18]NSP!H25+[18]MWNG!H25+'[18]SWL&amp;P'!H25:I25+'[18]City Gas'!H25:I25+[18]SCVNG!H25+[18]Florence!H25+'[18]MG&amp;E'!H25:I25</f>
        <v>0</v>
      </c>
      <c r="I25" s="108"/>
      <c r="J25" s="107">
        <f>'[18]WI Gas'!J25:K25+[18]WEPCO!J25+[18]WPSC!J25+[18]Alliant!J25+[18]NSP!J25+[18]MWNG!J25+'[18]SWL&amp;P'!J25:K25+'[18]City Gas'!J25:K25+[18]SCVNG!J25+[18]Florence!J25+'[18]MG&amp;E'!J25:K25</f>
        <v>0</v>
      </c>
      <c r="K25" s="108"/>
      <c r="L25" s="6">
        <f t="shared" si="0"/>
        <v>0</v>
      </c>
    </row>
    <row r="26" spans="1:12" s="2" customFormat="1" x14ac:dyDescent="0.25">
      <c r="A26" s="11" t="s">
        <v>11</v>
      </c>
      <c r="B26" s="6">
        <f>SUM(B17:B25)</f>
        <v>0</v>
      </c>
      <c r="C26" s="6">
        <f>SUM(C17:C25)</f>
        <v>22766.86</v>
      </c>
      <c r="D26" s="109">
        <f t="shared" ref="D26:I26" si="1">SUM(D17:D25)</f>
        <v>9985.7200000000012</v>
      </c>
      <c r="E26" s="109">
        <f t="shared" si="1"/>
        <v>0</v>
      </c>
      <c r="F26" s="109">
        <f t="shared" si="1"/>
        <v>3562</v>
      </c>
      <c r="G26" s="109">
        <f t="shared" si="1"/>
        <v>0</v>
      </c>
      <c r="H26" s="109">
        <f t="shared" si="1"/>
        <v>462</v>
      </c>
      <c r="I26" s="109">
        <f t="shared" si="1"/>
        <v>0</v>
      </c>
      <c r="J26" s="110">
        <f>SUM(J17:J25)</f>
        <v>160</v>
      </c>
      <c r="K26" s="111"/>
      <c r="L26" s="6">
        <f>SUM(L17:L25)</f>
        <v>36936.58</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(B70/L44)*5280</f>
        <v>89.541963656338396</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'[18]WI Gas'!B30+[18]WEPCO!B30+[18]WPSC!B30+[18]Alliant!B30+[18]NSP!B30+[18]MWNG!B30+'[18]SWL&amp;P'!B30+'[18]City Gas'!B30+[18]SCVNG!B30+[18]Florence!B30+'[18]MG&amp;E'!B30</f>
        <v>0</v>
      </c>
      <c r="C30" s="4">
        <f>'[18]WI Gas'!C30+[18]WEPCO!C30+[18]WPSC!C30+[18]Alliant!C30+[18]NSP!C30+[18]MWNG!C30+'[18]SWL&amp;P'!C30+'[18]City Gas'!C30+[18]SCVNG!C30+[18]Florence!C30+'[18]MG&amp;E'!C30</f>
        <v>279472</v>
      </c>
      <c r="D30" s="107">
        <f>'[18]WI Gas'!D30:E30+[18]WEPCO!D30+[18]WPSC!D30+[18]Alliant!D30+[18]NSP!D30+[18]MWNG!D30+'[18]SWL&amp;P'!D30:E30+'[18]City Gas'!D30:E30+[18]SCVNG!D30+[18]Florence!D30+'[18]MG&amp;E'!D30:E30</f>
        <v>37183</v>
      </c>
      <c r="E30" s="108"/>
      <c r="F30" s="107">
        <f>'[18]WI Gas'!F30:G30+[18]WEPCO!F30+[18]WPSC!F30+[18]Alliant!F30+[18]NSP!F30+[18]MWNG!F30+'[18]SWL&amp;P'!F30:G30+'[18]City Gas'!F30:G30+[18]SCVNG!F30+[18]Florence!F30+'[18]MG&amp;E'!F30:G30</f>
        <v>1578</v>
      </c>
      <c r="G30" s="108"/>
      <c r="H30" s="107">
        <f>'[18]WI Gas'!H30:I30+[18]WEPCO!H30+[18]WPSC!H30+[18]Alliant!H30+[18]NSP!H30+[18]MWNG!H30+'[18]SWL&amp;P'!H30:I30+'[18]City Gas'!H30:I30+[18]SCVNG!H30+[18]Florence!H30+'[18]MG&amp;E'!H30:I30</f>
        <v>237</v>
      </c>
      <c r="I30" s="108"/>
      <c r="J30" s="107">
        <f>'[18]WI Gas'!J30:K30+[18]WEPCO!J30+[18]WPSC!J30+[18]Alliant!J30+[18]NSP!J30+[18]MWNG!J30+'[18]SWL&amp;P'!J30:K30+'[18]City Gas'!J30:K30+[18]SCVNG!J30+[18]Florence!J30+'[18]MG&amp;E'!J30:K30</f>
        <v>9</v>
      </c>
      <c r="K30" s="108"/>
      <c r="L30" s="6">
        <f>SUM(B30:J30)</f>
        <v>318479</v>
      </c>
    </row>
    <row r="31" spans="1:12" s="2" customFormat="1" x14ac:dyDescent="0.25">
      <c r="A31" s="5" t="s">
        <v>28</v>
      </c>
      <c r="B31" s="4">
        <f>'[18]WI Gas'!B31+[18]WEPCO!B31+[18]WPSC!B31+[18]Alliant!B31+[18]NSP!B31+[18]MWNG!B31+'[18]SWL&amp;P'!B31+'[18]City Gas'!B31+[18]SCVNG!B31+[18]Florence!B31+'[18]MG&amp;E'!B31</f>
        <v>0</v>
      </c>
      <c r="C31" s="4">
        <f>'[18]WI Gas'!C31+[18]WEPCO!C31+[18]WPSC!C31+[18]Alliant!C31+[18]NSP!C31+[18]MWNG!C31+'[18]SWL&amp;P'!C31+'[18]City Gas'!C31+[18]SCVNG!C31+[18]Florence!C31+'[18]MG&amp;E'!C31</f>
        <v>0</v>
      </c>
      <c r="D31" s="107">
        <f>'[18]WI Gas'!D31:E31+[18]WEPCO!D31+[18]WPSC!D31+[18]Alliant!D31+[18]NSP!D31+[18]MWNG!D31+'[18]SWL&amp;P'!D31:E31+'[18]City Gas'!D31:E31+[18]SCVNG!D31+[18]Florence!D31+'[18]MG&amp;E'!D31:E31</f>
        <v>0</v>
      </c>
      <c r="E31" s="108"/>
      <c r="F31" s="107">
        <f>'[18]WI Gas'!F31:G31+[18]WEPCO!F31+[18]WPSC!F31+[18]Alliant!F31+[18]NSP!F31+[18]MWNG!F31+'[18]SWL&amp;P'!F31:G31+'[18]City Gas'!F31:G31+[18]SCVNG!F31+[18]Florence!F31+'[18]MG&amp;E'!F31:G31</f>
        <v>0</v>
      </c>
      <c r="G31" s="108"/>
      <c r="H31" s="107">
        <f>'[18]WI Gas'!H31:I31+[18]WEPCO!H31+[18]WPSC!H31+[18]Alliant!H31+[18]NSP!H31+[18]MWNG!H31+'[18]SWL&amp;P'!H31:I31+'[18]City Gas'!H31:I31+[18]SCVNG!H31+[18]Florence!H31+'[18]MG&amp;E'!H31:I31</f>
        <v>0</v>
      </c>
      <c r="I31" s="108"/>
      <c r="J31" s="107">
        <f>'[18]WI Gas'!J31:K31+[18]WEPCO!J31+[18]WPSC!J31+[18]Alliant!J31+[18]NSP!J31+[18]MWNG!J31+'[18]SWL&amp;P'!J31:K31+'[18]City Gas'!J31:K31+[18]SCVNG!J31+[18]Florence!J31+'[18]MG&amp;E'!J31:K31</f>
        <v>0</v>
      </c>
      <c r="K31" s="108"/>
      <c r="L31" s="6">
        <f t="shared" ref="L31:L38" si="2">SUM(B31:J31)</f>
        <v>0</v>
      </c>
    </row>
    <row r="32" spans="1:12" s="2" customFormat="1" x14ac:dyDescent="0.25">
      <c r="A32" s="5" t="s">
        <v>7</v>
      </c>
      <c r="B32" s="4">
        <f>'[18]WI Gas'!B32+[18]WEPCO!B32+[18]WPSC!B32+[18]Alliant!B32+[18]NSP!B32+[18]MWNG!B32+'[18]SWL&amp;P'!B32+'[18]City Gas'!B32+[18]SCVNG!B32+[18]Florence!B32+'[18]MG&amp;E'!B32</f>
        <v>0</v>
      </c>
      <c r="C32" s="4">
        <f>'[18]WI Gas'!C32+[18]WEPCO!C32+[18]WPSC!C32+[18]Alliant!C32+[18]NSP!C32+[18]MWNG!C32+'[18]SWL&amp;P'!C32+'[18]City Gas'!C32+[18]SCVNG!C32+[18]Florence!C32+'[18]MG&amp;E'!C32</f>
        <v>1098</v>
      </c>
      <c r="D32" s="107">
        <f>'[18]WI Gas'!D32:E32+[18]WEPCO!D32+[18]WPSC!D32+[18]Alliant!D32+[18]NSP!D32+[18]MWNG!D32+'[18]SWL&amp;P'!D32:E32+'[18]City Gas'!D32:E32+[18]SCVNG!D32+[18]Florence!D32+'[18]MG&amp;E'!D32:E32</f>
        <v>23766</v>
      </c>
      <c r="E32" s="108"/>
      <c r="F32" s="107">
        <f>'[18]WI Gas'!F32:G32+[18]WEPCO!F32+[18]WPSC!F32+[18]Alliant!F32+[18]NSP!F32+[18]MWNG!F32+'[18]SWL&amp;P'!F32:G32+'[18]City Gas'!F32:G32+[18]SCVNG!F32+[18]Florence!F32+'[18]MG&amp;E'!F32:G32</f>
        <v>0</v>
      </c>
      <c r="G32" s="108"/>
      <c r="H32" s="107">
        <f>'[18]WI Gas'!H32:I32+[18]WEPCO!H32+[18]WPSC!H32+[18]Alliant!H32+[18]NSP!H32+[18]MWNG!H32+'[18]SWL&amp;P'!H32:I32+'[18]City Gas'!H32:I32+[18]SCVNG!H32+[18]Florence!H32+'[18]MG&amp;E'!H32:I32</f>
        <v>0</v>
      </c>
      <c r="I32" s="108"/>
      <c r="J32" s="107">
        <f>'[18]WI Gas'!J32:K32+[18]WEPCO!J32+[18]WPSC!J32+[18]Alliant!J32+[18]NSP!J32+[18]MWNG!J32+'[18]SWL&amp;P'!J32:K32+'[18]City Gas'!J32:K32+[18]SCVNG!J32+[18]Florence!J32+'[18]MG&amp;E'!J32:K32</f>
        <v>0</v>
      </c>
      <c r="K32" s="108"/>
      <c r="L32" s="6">
        <f t="shared" si="2"/>
        <v>24864</v>
      </c>
    </row>
    <row r="33" spans="1:12" s="2" customFormat="1" x14ac:dyDescent="0.25">
      <c r="A33" s="5" t="s">
        <v>29</v>
      </c>
      <c r="B33" s="4">
        <f>'[18]WI Gas'!B33+[18]WEPCO!B33+[18]WPSC!B33+[18]Alliant!B33+[18]NSP!B33+[18]MWNG!B33+'[18]SWL&amp;P'!B33+'[18]City Gas'!B33+[18]SCVNG!B33+[18]Florence!B33+'[18]MG&amp;E'!B33</f>
        <v>0</v>
      </c>
      <c r="C33" s="4">
        <f>'[18]WI Gas'!C33+[18]WEPCO!C33+[18]WPSC!C33+[18]Alliant!C33+[18]NSP!C33+[18]MWNG!C33+'[18]SWL&amp;P'!C33+'[18]City Gas'!C33+[18]SCVNG!C33+[18]Florence!C33+'[18]MG&amp;E'!C33</f>
        <v>0</v>
      </c>
      <c r="D33" s="107">
        <f>'[18]WI Gas'!D33:E33+[18]WEPCO!D33+[18]WPSC!D33+[18]Alliant!D33+[18]NSP!D33+[18]MWNG!D33+'[18]SWL&amp;P'!D33:E33+'[18]City Gas'!D33:E33+[18]SCVNG!D33+[18]Florence!D33+'[18]MG&amp;E'!D33:E33</f>
        <v>0</v>
      </c>
      <c r="E33" s="108"/>
      <c r="F33" s="107">
        <f>'[18]WI Gas'!F33:G33+[18]WEPCO!F33+[18]WPSC!F33+[18]Alliant!F33+[18]NSP!F33+[18]MWNG!F33+'[18]SWL&amp;P'!F33:G33+'[18]City Gas'!F33:G33+[18]SCVNG!F33+[18]Florence!F33+'[18]MG&amp;E'!F33:G33</f>
        <v>0</v>
      </c>
      <c r="G33" s="108"/>
      <c r="H33" s="107">
        <f>'[18]WI Gas'!H33:I33+[18]WEPCO!H33+[18]WPSC!H33+[18]Alliant!H33+[18]NSP!H33+[18]MWNG!H33+'[18]SWL&amp;P'!H33:I33+'[18]City Gas'!H33:I33+[18]SCVNG!H33+[18]Florence!H33+'[18]MG&amp;E'!H33:I33</f>
        <v>0</v>
      </c>
      <c r="I33" s="108"/>
      <c r="J33" s="107">
        <f>'[18]WI Gas'!J33:K33+[18]WEPCO!J33+[18]WPSC!J33+[18]Alliant!J33+[18]NSP!J33+[18]MWNG!J33+'[18]SWL&amp;P'!J33:K33+'[18]City Gas'!J33:K33+[18]SCVNG!J33+[18]Florence!J33+'[18]MG&amp;E'!J33:K33</f>
        <v>0</v>
      </c>
      <c r="K33" s="108"/>
      <c r="L33" s="6">
        <f t="shared" si="2"/>
        <v>0</v>
      </c>
    </row>
    <row r="34" spans="1:12" s="2" customFormat="1" x14ac:dyDescent="0.25">
      <c r="A34" s="5" t="s">
        <v>30</v>
      </c>
      <c r="B34" s="4">
        <f>'[18]WI Gas'!B34+[18]WEPCO!B34+[18]WPSC!B34+[18]Alliant!B34+[18]NSP!B34+[18]MWNG!B34+'[18]SWL&amp;P'!B34+'[18]City Gas'!B34+[18]SCVNG!B34+[18]Florence!B34+'[18]MG&amp;E'!B34</f>
        <v>0</v>
      </c>
      <c r="C34" s="4">
        <f>'[18]WI Gas'!C34+[18]WEPCO!C34+[18]WPSC!C34+[18]Alliant!C34+[18]NSP!C34+[18]MWNG!C34+'[18]SWL&amp;P'!C34+'[18]City Gas'!C34+[18]SCVNG!C34+[18]Florence!C34+'[18]MG&amp;E'!C34</f>
        <v>5818</v>
      </c>
      <c r="D34" s="107">
        <f>'[18]WI Gas'!D34:E34+[18]WEPCO!D34+[18]WPSC!D34+[18]Alliant!D34+[18]NSP!D34+[18]MWNG!D34+'[18]SWL&amp;P'!D34:E34+'[18]City Gas'!D34:E34+[18]SCVNG!D34+[18]Florence!D34+'[18]MG&amp;E'!D34:E34</f>
        <v>19646</v>
      </c>
      <c r="E34" s="108"/>
      <c r="F34" s="107">
        <f>'[18]WI Gas'!F34:G34+[18]WEPCO!F34+[18]WPSC!F34+[18]Alliant!F34+[18]NSP!F34+[18]MWNG!F34+'[18]SWL&amp;P'!F34:G34+'[18]City Gas'!F34:G34+[18]SCVNG!F34+[18]Florence!F34+'[18]MG&amp;E'!F34:G34</f>
        <v>0</v>
      </c>
      <c r="G34" s="108"/>
      <c r="H34" s="107">
        <f>'[18]WI Gas'!H34:I34+[18]WEPCO!H34+[18]WPSC!H34+[18]Alliant!H34+[18]NSP!H34+[18]MWNG!H34+'[18]SWL&amp;P'!H34:I34+'[18]City Gas'!H34:I34+[18]SCVNG!H34+[18]Florence!H34+'[18]MG&amp;E'!H34:I34</f>
        <v>0</v>
      </c>
      <c r="I34" s="108"/>
      <c r="J34" s="107">
        <f>'[18]WI Gas'!J34:K34+[18]WEPCO!J34+[18]WPSC!J34+[18]Alliant!J34+[18]NSP!J34+[18]MWNG!J34+'[18]SWL&amp;P'!J34:K34+'[18]City Gas'!J34:K34+[18]SCVNG!J34+[18]Florence!J34+'[18]MG&amp;E'!J34:K34</f>
        <v>0</v>
      </c>
      <c r="K34" s="108"/>
      <c r="L34" s="6">
        <f t="shared" si="2"/>
        <v>25464</v>
      </c>
    </row>
    <row r="35" spans="1:12" s="2" customFormat="1" x14ac:dyDescent="0.25">
      <c r="A35" s="5" t="s">
        <v>31</v>
      </c>
      <c r="B35" s="4">
        <f>'[18]WI Gas'!B35+[18]WEPCO!B35+[18]WPSC!B35+[18]Alliant!B35+[18]NSP!B35+[18]MWNG!B35+'[18]SWL&amp;P'!B35+'[18]City Gas'!B35+[18]SCVNG!B35+[18]Florence!B35+'[18]MG&amp;E'!B35</f>
        <v>0</v>
      </c>
      <c r="C35" s="4">
        <f>'[18]WI Gas'!C35+[18]WEPCO!C35+[18]WPSC!C35+[18]Alliant!C35+[18]NSP!C35+[18]MWNG!C35+'[18]SWL&amp;P'!C35+'[18]City Gas'!C35+[18]SCVNG!C35+[18]Florence!C35+'[18]MG&amp;E'!C35</f>
        <v>1195425</v>
      </c>
      <c r="D35" s="107">
        <f>'[18]WI Gas'!D35:E35+[18]WEPCO!D35+[18]WPSC!D35+[18]Alliant!D35+[18]NSP!D35+[18]MWNG!D35+'[18]SWL&amp;P'!D35:E35+'[18]City Gas'!D35:E35+[18]SCVNG!D35+[18]Florence!D35+'[18]MG&amp;E'!D35:E35</f>
        <v>22138</v>
      </c>
      <c r="E35" s="108"/>
      <c r="F35" s="107">
        <f>'[18]WI Gas'!F35:G35+[18]WEPCO!F35+[18]WPSC!F35+[18]Alliant!F35+[18]NSP!F35+[18]MWNG!F35+'[18]SWL&amp;P'!F35:G35+'[18]City Gas'!F35:G35+[18]SCVNG!F35+[18]Florence!F35+'[18]MG&amp;E'!F35:G35</f>
        <v>1067</v>
      </c>
      <c r="G35" s="108"/>
      <c r="H35" s="107">
        <f>'[18]WI Gas'!H35:I35+[18]WEPCO!H35+[18]WPSC!H35+[18]Alliant!H35+[18]NSP!H35+[18]MWNG!H35+'[18]SWL&amp;P'!H35:I35+'[18]City Gas'!H35:I35+[18]SCVNG!H35+[18]Florence!H35+'[18]MG&amp;E'!H35:I35</f>
        <v>18</v>
      </c>
      <c r="I35" s="108"/>
      <c r="J35" s="107">
        <f>'[18]WI Gas'!J35:K35+[18]WEPCO!J35+[18]WPSC!J35+[18]Alliant!J35+[18]NSP!J35+[18]MWNG!J35+'[18]SWL&amp;P'!J35:K35+'[18]City Gas'!J35:K35+[18]SCVNG!J35+[18]Florence!J35+'[18]MG&amp;E'!J35:K35</f>
        <v>1</v>
      </c>
      <c r="K35" s="108"/>
      <c r="L35" s="6">
        <f t="shared" si="2"/>
        <v>1218649</v>
      </c>
    </row>
    <row r="36" spans="1:12" s="2" customFormat="1" x14ac:dyDescent="0.25">
      <c r="A36" s="5" t="s">
        <v>32</v>
      </c>
      <c r="B36" s="4">
        <f>'[18]WI Gas'!B36+[18]WEPCO!B36+[18]WPSC!B36+[18]Alliant!B36+[18]NSP!B36+[18]MWNG!B36+'[18]SWL&amp;P'!B36+'[18]City Gas'!B36+[18]SCVNG!B36+[18]Florence!B36+'[18]MG&amp;E'!B36</f>
        <v>0</v>
      </c>
      <c r="C36" s="4">
        <f>'[18]WI Gas'!C36+[18]WEPCO!C36+[18]WPSC!C36+[18]Alliant!C36+[18]NSP!C36+[18]MWNG!C36+'[18]SWL&amp;P'!C36+'[18]City Gas'!C36+[18]SCVNG!C36+[18]Florence!C36+'[18]MG&amp;E'!C36</f>
        <v>0</v>
      </c>
      <c r="D36" s="107">
        <f>'[18]WI Gas'!D36:E36+[18]WEPCO!D36+[18]WPSC!D36+[18]Alliant!D36+[18]NSP!D36+[18]MWNG!D36+'[18]SWL&amp;P'!D36:E36+'[18]City Gas'!D36:E36+[18]SCVNG!D36+[18]Florence!D36+'[18]MG&amp;E'!D36:E36</f>
        <v>0</v>
      </c>
      <c r="E36" s="108"/>
      <c r="F36" s="107">
        <f>'[18]WI Gas'!F36:G36+[18]WEPCO!F36+[18]WPSC!F36+[18]Alliant!F36+[18]NSP!F36+[18]MWNG!F36+'[18]SWL&amp;P'!F36:G36+'[18]City Gas'!F36:G36+[18]SCVNG!F36+[18]Florence!F36+'[18]MG&amp;E'!F36:G36</f>
        <v>0</v>
      </c>
      <c r="G36" s="108"/>
      <c r="H36" s="107">
        <f>'[18]WI Gas'!H36:I36+[18]WEPCO!H36+[18]WPSC!H36+[18]Alliant!H36+[18]NSP!H36+[18]MWNG!H36+'[18]SWL&amp;P'!H36:I36+'[18]City Gas'!H36:I36+[18]SCVNG!H36+[18]Florence!H36+'[18]MG&amp;E'!H36:I36</f>
        <v>0</v>
      </c>
      <c r="I36" s="108"/>
      <c r="J36" s="107">
        <f>'[18]WI Gas'!J36:K36+[18]WEPCO!J36+[18]WPSC!J36+[18]Alliant!J36+[18]NSP!J36+[18]MWNG!J36+'[18]SWL&amp;P'!J36:K36+'[18]City Gas'!J36:K36+[18]SCVNG!J36+[18]Florence!J36+'[18]MG&amp;E'!J36:K36</f>
        <v>0</v>
      </c>
      <c r="K36" s="108"/>
      <c r="L36" s="6">
        <f t="shared" si="2"/>
        <v>0</v>
      </c>
    </row>
    <row r="37" spans="1:12" s="2" customFormat="1" x14ac:dyDescent="0.25">
      <c r="A37" s="5" t="s">
        <v>10</v>
      </c>
      <c r="B37" s="4">
        <f>'[18]WI Gas'!B37+[18]WEPCO!B37+[18]WPSC!B37+[18]Alliant!B37+[18]NSP!B37+[18]MWNG!B37+'[18]SWL&amp;P'!B37+'[18]City Gas'!B37+[18]SCVNG!B37+[18]Florence!B37+'[18]MG&amp;E'!B37</f>
        <v>0</v>
      </c>
      <c r="C37" s="4">
        <f>'[18]WI Gas'!C37+[18]WEPCO!C37+[18]WPSC!C37+[18]Alliant!C37+[18]NSP!C37+[18]MWNG!C37+'[18]SWL&amp;P'!C37+'[18]City Gas'!C37+[18]SCVNG!C37+[18]Florence!C37+'[18]MG&amp;E'!C37</f>
        <v>0</v>
      </c>
      <c r="D37" s="107">
        <f>'[18]WI Gas'!D37:E37+[18]WEPCO!D37+[18]WPSC!D37+[18]Alliant!D37+[18]NSP!D37+[18]MWNG!D37+'[18]SWL&amp;P'!D37:E37+'[18]City Gas'!D37:E37+[18]SCVNG!D37+[18]Florence!D37+'[18]MG&amp;E'!D37:E37</f>
        <v>1</v>
      </c>
      <c r="E37" s="108"/>
      <c r="F37" s="107">
        <f>'[18]WI Gas'!F37:G37+[18]WEPCO!F37+[18]WPSC!F37+[18]Alliant!F37+[18]NSP!F37+[18]MWNG!F37+'[18]SWL&amp;P'!F37:G37+'[18]City Gas'!F37:G37+[18]SCVNG!F37+[18]Florence!F37+'[18]MG&amp;E'!F37:G37</f>
        <v>0</v>
      </c>
      <c r="G37" s="108"/>
      <c r="H37" s="107">
        <f>'[18]WI Gas'!H37:I37+[18]WEPCO!H37+[18]WPSC!H37+[18]Alliant!H37+[18]NSP!H37+[18]MWNG!H37+'[18]SWL&amp;P'!H37:I37+'[18]City Gas'!H37:I37+[18]SCVNG!H37+[18]Florence!H37+'[18]MG&amp;E'!H37:I37</f>
        <v>0</v>
      </c>
      <c r="I37" s="108"/>
      <c r="J37" s="107">
        <f>'[18]WI Gas'!J37:K37+[18]WEPCO!J37+[18]WPSC!J37+[18]Alliant!J37+[18]NSP!J37+[18]MWNG!J37+'[18]SWL&amp;P'!J37:K37+'[18]City Gas'!J37:K37+[18]SCVNG!J37+[18]Florence!J37+'[18]MG&amp;E'!J37:K37</f>
        <v>0</v>
      </c>
      <c r="K37" s="108"/>
      <c r="L37" s="6">
        <f t="shared" si="2"/>
        <v>1</v>
      </c>
    </row>
    <row r="38" spans="1:12" s="2" customFormat="1" x14ac:dyDescent="0.25">
      <c r="A38" s="5" t="s">
        <v>10</v>
      </c>
      <c r="B38" s="4">
        <f>'[18]WI Gas'!B38+[18]WEPCO!B38+[18]WPSC!B38+[18]Alliant!B38+[18]NSP!B38+[18]MWNG!B38+'[18]SWL&amp;P'!B38+'[18]City Gas'!B38+[18]SCVNG!B38+[18]Florence!B38+'[18]MG&amp;E'!B38</f>
        <v>0</v>
      </c>
      <c r="C38" s="4">
        <f>'[18]WI Gas'!C38+[18]WEPCO!C38+[18]WPSC!C38+[18]Alliant!C38+[18]NSP!C38+[18]MWNG!C38+'[18]SWL&amp;P'!C38+'[18]City Gas'!C38+[18]SCVNG!C38+[18]Florence!C38+'[18]MG&amp;E'!C38</f>
        <v>0</v>
      </c>
      <c r="D38" s="107">
        <f>'[18]WI Gas'!D38:E38+[18]WEPCO!D38+[18]WPSC!D38+[18]Alliant!D38+[18]NSP!D38+[18]MWNG!D38+'[18]SWL&amp;P'!D38:E38+'[18]City Gas'!D38:E38+[18]SCVNG!D38+[18]Florence!D38+'[18]MG&amp;E'!D38:E38</f>
        <v>0</v>
      </c>
      <c r="E38" s="108"/>
      <c r="F38" s="107">
        <f>'[18]WI Gas'!F38:G38+[18]WEPCO!F38+[18]WPSC!F38+[18]Alliant!F38+[18]NSP!F38+[18]MWNG!F38+'[18]SWL&amp;P'!F38:G38+'[18]City Gas'!F38:G38+[18]SCVNG!F38+[18]Florence!F38+'[18]MG&amp;E'!F38:G38</f>
        <v>0</v>
      </c>
      <c r="G38" s="108"/>
      <c r="H38" s="107">
        <f>'[18]WI Gas'!H38:I38+[18]WEPCO!H38+[18]WPSC!H38+[18]Alliant!H38+[18]NSP!H38+[18]MWNG!H38+'[18]SWL&amp;P'!H38:I38+'[18]City Gas'!H38:I38+[18]SCVNG!H38+[18]Florence!H38+'[18]MG&amp;E'!H38:I38</f>
        <v>0</v>
      </c>
      <c r="I38" s="108"/>
      <c r="J38" s="107">
        <f>'[18]WI Gas'!J38:K38+[18]WEPCO!J38+[18]WPSC!J38+[18]Alliant!J38+[18]NSP!J38+[18]MWNG!J38+'[18]SWL&amp;P'!J38:K38+'[18]City Gas'!J38:K38+[18]SCVNG!J38+[18]Florence!J38+'[18]MG&amp;E'!J38:K38</f>
        <v>0</v>
      </c>
      <c r="K38" s="108"/>
      <c r="L38" s="6">
        <f t="shared" si="2"/>
        <v>0</v>
      </c>
    </row>
    <row r="39" spans="1:12" s="2" customFormat="1" x14ac:dyDescent="0.25">
      <c r="A39" s="11" t="s">
        <v>11</v>
      </c>
      <c r="B39" s="6">
        <f>SUM(B30:B38)</f>
        <v>0</v>
      </c>
      <c r="C39" s="6">
        <f t="shared" ref="C39:L39" si="3">SUM(C30:C38)</f>
        <v>1481813</v>
      </c>
      <c r="D39" s="109">
        <f t="shared" si="3"/>
        <v>102734</v>
      </c>
      <c r="E39" s="109">
        <f t="shared" si="3"/>
        <v>0</v>
      </c>
      <c r="F39" s="109">
        <f t="shared" si="3"/>
        <v>2645</v>
      </c>
      <c r="G39" s="109">
        <f t="shared" si="3"/>
        <v>0</v>
      </c>
      <c r="H39" s="109">
        <f t="shared" si="3"/>
        <v>255</v>
      </c>
      <c r="I39" s="109">
        <f t="shared" si="3"/>
        <v>0</v>
      </c>
      <c r="J39" s="110">
        <f t="shared" si="3"/>
        <v>10</v>
      </c>
      <c r="K39" s="111"/>
      <c r="L39" s="6">
        <f t="shared" si="3"/>
        <v>1587457</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'[18]WI Gas'!B43+[18]WEPCO!B43+[18]WPSC!B43+[18]Alliant!B43+[18]NSP!B43+[18]MWNG!B43+'[18]SWL&amp;P'!B43+'[18]City Gas'!B43+[18]SCVNG!B43+[18]Florence!B43+'[18]MG&amp;E'!B43</f>
        <v>196</v>
      </c>
      <c r="C43" s="4">
        <f>'[18]WI Gas'!C43+[18]WEPCO!C43+[18]WPSC!C43+[18]Alliant!C43+[18]NSP!C43+[18]MWNG!C43+'[18]SWL&amp;P'!C43+'[18]City Gas'!C43+[18]SCVNG!C43+[18]Florence!C43+'[18]MG&amp;E'!C43</f>
        <v>21</v>
      </c>
      <c r="D43" s="4">
        <f>'[18]WI Gas'!D43+[18]WEPCO!D43+[18]WPSC!D43+[18]Alliant!D43+[18]NSP!D43+[18]MWNG!D43+'[18]SWL&amp;P'!D43+'[18]City Gas'!D43+[18]SCVNG!D43+[18]Florence!D43+'[18]MG&amp;E'!D43</f>
        <v>38</v>
      </c>
      <c r="E43" s="4">
        <f>'[18]WI Gas'!E43+[18]WEPCO!E43+[18]WPSC!E43+[18]Alliant!E43+[18]NSP!E43+[18]MWNG!E43+'[18]SWL&amp;P'!E43+'[18]City Gas'!E43+[18]SCVNG!E43+[18]Florence!E43+'[18]MG&amp;E'!E43</f>
        <v>1584</v>
      </c>
      <c r="F43" s="4">
        <f>'[18]WI Gas'!F43+[18]WEPCO!F43+[18]WPSC!F43+[18]Alliant!F43+[18]NSP!F43+[18]MWNG!F43+'[18]SWL&amp;P'!F43+'[18]City Gas'!F43+[18]SCVNG!F43+[18]Florence!F43+'[18]MG&amp;E'!F43</f>
        <v>7986</v>
      </c>
      <c r="G43" s="4">
        <f>'[18]WI Gas'!G43+[18]WEPCO!G43+[18]WPSC!G43+[18]Alliant!G43+[18]NSP!G43+[18]MWNG!G43+'[18]SWL&amp;P'!G43+'[18]City Gas'!G43+[18]SCVNG!G43+[18]Florence!G43+'[18]MG&amp;E'!G43</f>
        <v>5313</v>
      </c>
      <c r="H43" s="4">
        <f>'[18]WI Gas'!H43+[18]WEPCO!H43+[18]WPSC!H43+[18]Alliant!H43+[18]NSP!H43+[18]MWNG!H43+'[18]SWL&amp;P'!H43+'[18]City Gas'!H43+[18]SCVNG!H43+[18]Florence!H43+'[18]MG&amp;E'!H43</f>
        <v>4133</v>
      </c>
      <c r="I43" s="4">
        <f>'[18]WI Gas'!I43+[18]WEPCO!I43+[18]WPSC!I43+[18]Alliant!I43+[18]NSP!I43+[18]MWNG!I43+'[18]SWL&amp;P'!I43+'[18]City Gas'!I43+[18]SCVNG!I43+[18]Florence!I43+'[18]MG&amp;E'!I43</f>
        <v>11265</v>
      </c>
      <c r="J43" s="4">
        <f>'[18]WI Gas'!J43+[18]WEPCO!J43+[18]WPSC!J43+[18]Alliant!J43+[18]NSP!J43+[18]MWNG!J43+'[18]SWL&amp;P'!J43+'[18]City Gas'!J43+[18]SCVNG!J43+[18]Florence!J43+'[18]MG&amp;E'!J43</f>
        <v>6400.58</v>
      </c>
      <c r="K43" s="4"/>
      <c r="L43" s="17">
        <f>SUM(B43:K43)</f>
        <v>36936.58</v>
      </c>
    </row>
    <row r="44" spans="1:12" s="2" customFormat="1" x14ac:dyDescent="0.25">
      <c r="A44" s="5" t="s">
        <v>19</v>
      </c>
      <c r="B44" s="4">
        <f>'[18]WI Gas'!B44+[18]WEPCO!B44+[18]WPSC!B44+[18]Alliant!B44+[18]NSP!B44+[18]MWNG!B44+'[18]SWL&amp;P'!B44+'[18]City Gas'!B44+[18]SCVNG!B44+[18]Florence!B44+'[18]MG&amp;E'!B44</f>
        <v>10335</v>
      </c>
      <c r="C44" s="4">
        <f>'[18]WI Gas'!C44+[18]WEPCO!C44+[18]WPSC!C44+[18]Alliant!C44+[18]NSP!C44+[18]MWNG!C44+'[18]SWL&amp;P'!C44+'[18]City Gas'!C44+[18]SCVNG!C44+[18]Florence!C44+'[18]MG&amp;E'!C44</f>
        <v>3159</v>
      </c>
      <c r="D44" s="4">
        <f>'[18]WI Gas'!D44+[18]WEPCO!D44+[18]WPSC!D44+[18]Alliant!D44+[18]NSP!D44+[18]MWNG!D44+'[18]SWL&amp;P'!D44+'[18]City Gas'!D44+[18]SCVNG!D44+[18]Florence!D44+'[18]MG&amp;E'!D44</f>
        <v>2829</v>
      </c>
      <c r="E44" s="4">
        <f>'[18]WI Gas'!E44+[18]WEPCO!E44+[18]WPSC!E44+[18]Alliant!E44+[18]NSP!E44+[18]MWNG!E44+'[18]SWL&amp;P'!E44+'[18]City Gas'!E44+[18]SCVNG!E44+[18]Florence!E44+'[18]MG&amp;E'!E44</f>
        <v>72337</v>
      </c>
      <c r="F44" s="4">
        <f>'[18]WI Gas'!F44+[18]WEPCO!F44+[18]WPSC!F44+[18]Alliant!F44+[18]NSP!F44+[18]MWNG!F44+'[18]SWL&amp;P'!F44+'[18]City Gas'!F44+[18]SCVNG!F44+[18]Florence!F44+'[18]MG&amp;E'!F44</f>
        <v>258882</v>
      </c>
      <c r="G44" s="4">
        <f>'[18]WI Gas'!G44+[18]WEPCO!G44+[18]WPSC!G44+[18]Alliant!G44+[18]NSP!G44+[18]MWNG!G44+'[18]SWL&amp;P'!G44+'[18]City Gas'!G44+[18]SCVNG!G44+[18]Florence!G44+'[18]MG&amp;E'!G44</f>
        <v>321547</v>
      </c>
      <c r="H44" s="4">
        <f>'[18]WI Gas'!H44+[18]WEPCO!H44+[18]WPSC!H44+[18]Alliant!H44+[18]NSP!H44+[18]MWNG!H44+'[18]SWL&amp;P'!H44+'[18]City Gas'!H44+[18]SCVNG!H44+[18]Florence!H44+'[18]MG&amp;E'!H44</f>
        <v>277530</v>
      </c>
      <c r="I44" s="4">
        <f>'[18]WI Gas'!I44+[18]WEPCO!I44+[18]WPSC!I44+[18]Alliant!I44+[18]NSP!I44+[18]MWNG!I44+'[18]SWL&amp;P'!I44+'[18]City Gas'!I44+[18]SCVNG!I44+[18]Florence!I44+'[18]MG&amp;E'!I44</f>
        <v>375954</v>
      </c>
      <c r="J44" s="4">
        <f>'[18]WI Gas'!J44+[18]WEPCO!J44+[18]WPSC!J44+[18]Alliant!J44+[18]NSP!J44+[18]MWNG!J44+'[18]SWL&amp;P'!J44+'[18]City Gas'!J44+[18]SCVNG!J44+[18]Florence!J44+'[18]MG&amp;E'!J44</f>
        <v>264884</v>
      </c>
      <c r="K44" s="4"/>
      <c r="L44" s="6">
        <f>SUM(B44:K44)</f>
        <v>1587457</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'[18]WI Gas'!E49:F49+[18]WEPCO!E49+[18]WPSC!E49+[18]Alliant!E49+[18]NSP!E49+[18]MWNG!E49+'[18]SWL&amp;P'!E49:F49+'[18]City Gas'!E49:F49+[18]SCVNG!E49+[18]Florence!E49+'[18]MG&amp;E'!E49:F49</f>
        <v>19</v>
      </c>
      <c r="F49" s="108"/>
      <c r="G49" s="107"/>
      <c r="H49" s="108"/>
      <c r="I49" s="107">
        <f>'[18]WI Gas'!I49:J49+[18]WEPCO!I49+[18]WPSC!I49+[18]Alliant!I49+[18]NSP!I49+[18]MWNG!I49+'[18]SWL&amp;P'!I49:J49+'[18]City Gas'!I49:J49+[18]SCVNG!I49+[18]Florence!I49+'[18]MG&amp;E'!I49:J49</f>
        <v>225</v>
      </c>
      <c r="J49" s="108"/>
      <c r="K49" s="107"/>
      <c r="L49" s="108"/>
    </row>
    <row r="50" spans="1:12" s="2" customFormat="1" x14ac:dyDescent="0.25">
      <c r="A50" s="101" t="s">
        <v>54</v>
      </c>
      <c r="B50" s="102"/>
      <c r="C50" s="102"/>
      <c r="D50" s="103"/>
      <c r="E50" s="107">
        <f>'[18]WI Gas'!E50:F50+[18]WEPCO!E50+[18]WPSC!E50+[18]Alliant!E50+[18]NSP!E50+[18]MWNG!E50+'[18]SWL&amp;P'!E50:F50+'[18]City Gas'!E50:F50+[18]SCVNG!E50+[18]Florence!E50+'[18]MG&amp;E'!E50:F50</f>
        <v>55</v>
      </c>
      <c r="F50" s="108"/>
      <c r="G50" s="107"/>
      <c r="H50" s="108"/>
      <c r="I50" s="107">
        <f>'[18]WI Gas'!I50:J50+[18]WEPCO!I50+[18]WPSC!I50+[18]Alliant!I50+[18]NSP!I50+[18]MWNG!I50+'[18]SWL&amp;P'!I50:J50+'[18]City Gas'!I50:J50+[18]SCVNG!I50+[18]Florence!I50+'[18]MG&amp;E'!I50:J50</f>
        <v>478</v>
      </c>
      <c r="J50" s="108"/>
      <c r="K50" s="107"/>
      <c r="L50" s="108"/>
    </row>
    <row r="51" spans="1:12" s="2" customFormat="1" x14ac:dyDescent="0.25">
      <c r="A51" s="101" t="s">
        <v>55</v>
      </c>
      <c r="B51" s="102"/>
      <c r="C51" s="102"/>
      <c r="D51" s="103"/>
      <c r="E51" s="107">
        <f>'[18]WI Gas'!E51:F51+[18]WEPCO!E51+[18]WPSC!E51+[18]Alliant!E51+[18]NSP!E51+[18]MWNG!E51+'[18]SWL&amp;P'!E51:F51+'[18]City Gas'!E51:F51+[18]SCVNG!E51+[18]Florence!E51+'[18]MG&amp;E'!E51:F51</f>
        <v>185</v>
      </c>
      <c r="F51" s="108"/>
      <c r="G51" s="107"/>
      <c r="H51" s="108"/>
      <c r="I51" s="107">
        <f>'[18]WI Gas'!I51:J51+[18]WEPCO!I51+[18]WPSC!I51+[18]Alliant!I51+[18]NSP!I51+[18]MWNG!I51+'[18]SWL&amp;P'!I51:J51+'[18]City Gas'!I51:J51+[18]SCVNG!I51+[18]Florence!I51+'[18]MG&amp;E'!I51:J51</f>
        <v>1117</v>
      </c>
      <c r="J51" s="108"/>
      <c r="K51" s="107"/>
      <c r="L51" s="108"/>
    </row>
    <row r="52" spans="1:12" s="2" customFormat="1" x14ac:dyDescent="0.25">
      <c r="A52" s="101" t="s">
        <v>56</v>
      </c>
      <c r="B52" s="102"/>
      <c r="C52" s="102"/>
      <c r="D52" s="103"/>
      <c r="E52" s="107">
        <f>'[18]WI Gas'!E52:F52+[18]WEPCO!E52+[18]WPSC!E52+[18]Alliant!E52+[18]NSP!E52+[18]MWNG!E52+'[18]SWL&amp;P'!E52:F52+'[18]City Gas'!E52:F52+[18]SCVNG!E52+[18]Florence!E52+'[18]MG&amp;E'!E52:F52</f>
        <v>7</v>
      </c>
      <c r="F52" s="108"/>
      <c r="G52" s="107"/>
      <c r="H52" s="108"/>
      <c r="I52" s="107">
        <f>'[18]WI Gas'!I52:J52+[18]WEPCO!I52+[18]WPSC!I52+[18]Alliant!I52+[18]NSP!I52+[18]MWNG!I52+'[18]SWL&amp;P'!I52:J52+'[18]City Gas'!I52:J52+[18]SCVNG!I52+[18]Florence!I52+'[18]MG&amp;E'!I52:J52</f>
        <v>257</v>
      </c>
      <c r="J52" s="108"/>
      <c r="K52" s="107"/>
      <c r="L52" s="108"/>
    </row>
    <row r="53" spans="1:12" s="2" customFormat="1" x14ac:dyDescent="0.25">
      <c r="A53" s="101" t="s">
        <v>57</v>
      </c>
      <c r="B53" s="102"/>
      <c r="C53" s="102"/>
      <c r="D53" s="103"/>
      <c r="E53" s="107">
        <f>'[18]WI Gas'!E53:F53+[18]WEPCO!E53+[18]WPSC!E53+[18]Alliant!E53+[18]NSP!E53+[18]MWNG!E53+'[18]SWL&amp;P'!E53:F53+'[18]City Gas'!E53:F53+[18]SCVNG!E53+[18]Florence!E53+'[18]MG&amp;E'!E53:F53</f>
        <v>223</v>
      </c>
      <c r="F53" s="108"/>
      <c r="G53" s="107"/>
      <c r="H53" s="108"/>
      <c r="I53" s="107">
        <f>'[18]WI Gas'!I53:J53+[18]WEPCO!I53+[18]WPSC!I53+[18]Alliant!I53+[18]NSP!I53+[18]MWNG!I53+'[18]SWL&amp;P'!I53:J53+'[18]City Gas'!I53:J53+[18]SCVNG!I53+[18]Florence!I53+'[18]MG&amp;E'!I53:J53</f>
        <v>3396</v>
      </c>
      <c r="J53" s="108"/>
      <c r="K53" s="107"/>
      <c r="L53" s="108"/>
    </row>
    <row r="54" spans="1:12" s="2" customFormat="1" x14ac:dyDescent="0.25">
      <c r="A54" s="101" t="s">
        <v>58</v>
      </c>
      <c r="B54" s="102"/>
      <c r="C54" s="102"/>
      <c r="D54" s="103"/>
      <c r="E54" s="107">
        <f>'[18]WI Gas'!E54:F54+[18]WEPCO!E54+[18]WPSC!E54+[18]Alliant!E54+[18]NSP!E54+[18]MWNG!E54+'[18]SWL&amp;P'!E54:F54+'[18]City Gas'!E54:F54+[18]SCVNG!E54+[18]Florence!E54+'[18]MG&amp;E'!E54:F54</f>
        <v>131</v>
      </c>
      <c r="F54" s="108"/>
      <c r="G54" s="107"/>
      <c r="H54" s="108"/>
      <c r="I54" s="107">
        <f>'[18]WI Gas'!I54:J54+[18]WEPCO!I54+[18]WPSC!I54+[18]Alliant!I54+[18]NSP!I54+[18]MWNG!I54+'[18]SWL&amp;P'!I54:J54+'[18]City Gas'!I54:J54+[18]SCVNG!I54+[18]Florence!I54+'[18]MG&amp;E'!I54:J54</f>
        <v>4411</v>
      </c>
      <c r="J54" s="108"/>
      <c r="K54" s="107"/>
      <c r="L54" s="108"/>
    </row>
    <row r="55" spans="1:12" s="2" customFormat="1" x14ac:dyDescent="0.25">
      <c r="A55" s="101" t="s">
        <v>59</v>
      </c>
      <c r="B55" s="102"/>
      <c r="C55" s="102"/>
      <c r="D55" s="103"/>
      <c r="E55" s="107">
        <f>'[18]WI Gas'!E55:F55+[18]WEPCO!E55+[18]WPSC!E55+[18]Alliant!E55+[18]NSP!E55+[18]MWNG!E55+'[18]SWL&amp;P'!E55:F55+'[18]City Gas'!E55:F55+[18]SCVNG!E55+[18]Florence!E55+'[18]MG&amp;E'!E55:F55</f>
        <v>6</v>
      </c>
      <c r="F55" s="108"/>
      <c r="G55" s="107"/>
      <c r="H55" s="108"/>
      <c r="I55" s="107">
        <f>'[18]WI Gas'!I55:J55+[18]WEPCO!I55+[18]WPSC!I55+[18]Alliant!I55+[18]NSP!I55+[18]MWNG!I55+'[18]SWL&amp;P'!I55:J55+'[18]City Gas'!I55:J55+[18]SCVNG!I55+[18]Florence!I55+'[18]MG&amp;E'!I55:J55</f>
        <v>79</v>
      </c>
      <c r="J55" s="108"/>
      <c r="K55" s="107"/>
      <c r="L55" s="108"/>
    </row>
    <row r="56" spans="1:12" s="2" customFormat="1" x14ac:dyDescent="0.25">
      <c r="A56" s="101" t="s">
        <v>10</v>
      </c>
      <c r="B56" s="102"/>
      <c r="C56" s="102"/>
      <c r="D56" s="103"/>
      <c r="E56" s="107">
        <f>'[18]WI Gas'!E56:F56+[18]WEPCO!E56+[18]WPSC!E56+[18]Alliant!E56+[18]NSP!E56+[18]MWNG!E56+'[18]SWL&amp;P'!E56:F56+'[18]City Gas'!E56:F56+[18]SCVNG!E56+[18]Florence!E56+'[18]MG&amp;E'!E56:F56</f>
        <v>205</v>
      </c>
      <c r="F56" s="108"/>
      <c r="G56" s="107"/>
      <c r="H56" s="108"/>
      <c r="I56" s="107">
        <f>'[18]WI Gas'!I56:J56+[18]WEPCO!I56+[18]WPSC!I56+[18]Alliant!I56+[18]NSP!I56+[18]MWNG!I56+'[18]SWL&amp;P'!I56:J56+'[18]City Gas'!I56:J56+[18]SCVNG!I56+[18]Florence!I56+'[18]MG&amp;E'!I56:J56</f>
        <v>5487</v>
      </c>
      <c r="J56" s="108"/>
      <c r="K56" s="107"/>
      <c r="L56" s="108"/>
    </row>
    <row r="57" spans="1:12" s="2" customFormat="1" x14ac:dyDescent="0.25">
      <c r="A57" s="97" t="s">
        <v>60</v>
      </c>
      <c r="B57" s="97"/>
      <c r="C57" s="97"/>
      <c r="D57" s="97"/>
      <c r="E57" s="97"/>
      <c r="F57" s="97"/>
      <c r="G57" s="337">
        <f>'[18]WI Gas'!G57:L57+[18]WEPCO!G57+[18]WPSC!G57+[18]Alliant!G57+[18]NSP!G57+[18]MWNG!G57+'[18]SWL&amp;P'!G57:L57+'[18]City Gas'!G57:L57+[18]SCVNG!G57+[18]Florence!G57+'[18]MG&amp;E'!G57:L57</f>
        <v>254</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101" t="s">
        <v>63</v>
      </c>
      <c r="B60" s="102"/>
      <c r="C60" s="103"/>
      <c r="D60" s="4"/>
      <c r="E60" s="101" t="s">
        <v>64</v>
      </c>
      <c r="F60" s="102"/>
      <c r="G60" s="102"/>
      <c r="H60" s="102"/>
      <c r="I60" s="102"/>
      <c r="J60" s="102"/>
      <c r="K60" s="103"/>
      <c r="L60" s="4"/>
    </row>
    <row r="61" spans="1:12" s="2" customFormat="1" x14ac:dyDescent="0.25">
      <c r="A61" s="337" t="s">
        <v>65</v>
      </c>
      <c r="B61" s="338"/>
      <c r="C61" s="339"/>
      <c r="D61" s="4"/>
      <c r="E61" s="101" t="s">
        <v>66</v>
      </c>
      <c r="F61" s="102"/>
      <c r="G61" s="102"/>
      <c r="H61" s="102"/>
      <c r="I61" s="102"/>
      <c r="J61" s="102"/>
      <c r="K61" s="103"/>
      <c r="L61" s="4"/>
    </row>
    <row r="62" spans="1:12" s="2" customFormat="1" x14ac:dyDescent="0.25">
      <c r="A62" s="7"/>
      <c r="B62" s="8"/>
      <c r="C62" s="8"/>
      <c r="D62" s="8"/>
      <c r="E62" s="8"/>
      <c r="F62" s="8"/>
      <c r="G62" s="8"/>
      <c r="H62" s="8"/>
      <c r="I62" s="8"/>
      <c r="J62" s="8"/>
      <c r="K62" s="8"/>
      <c r="L62" s="9"/>
    </row>
    <row r="63" spans="1:12" s="2" customFormat="1" x14ac:dyDescent="0.25">
      <c r="A63" s="79" t="s">
        <v>67</v>
      </c>
      <c r="B63" s="79"/>
      <c r="C63" s="79"/>
      <c r="D63" s="79"/>
      <c r="E63" s="79" t="s">
        <v>68</v>
      </c>
      <c r="F63" s="79"/>
      <c r="G63" s="79"/>
      <c r="H63" s="79"/>
      <c r="I63" s="79"/>
      <c r="J63" s="79"/>
      <c r="K63" s="79"/>
      <c r="L63" s="79"/>
    </row>
    <row r="64" spans="1:12" s="2" customFormat="1" x14ac:dyDescent="0.25">
      <c r="A64" s="80" t="s">
        <v>69</v>
      </c>
      <c r="B64" s="80"/>
      <c r="C64" s="80"/>
      <c r="D64" s="106">
        <f>'[18]WI Gas'!D64:D65+[18]WEPCO!D64+[18]WPSC!D64+[18]Alliant!D64+[18]NSP!D64+[18]MWNG!D64+'[18]SWL&amp;P'!D64:D65+'[18]City Gas'!D64:D65+[18]SCVNG!D64+[18]Florence!D64+'[18]MG&amp;E'!D64:D65</f>
        <v>0</v>
      </c>
      <c r="E64" s="80" t="s">
        <v>70</v>
      </c>
      <c r="F64" s="80"/>
      <c r="G64" s="80"/>
      <c r="H64" s="80"/>
      <c r="I64" s="80"/>
      <c r="J64" s="80"/>
      <c r="K64" s="80"/>
      <c r="L64" s="109" t="s">
        <v>71</v>
      </c>
    </row>
    <row r="65" spans="1:12" s="2" customFormat="1" x14ac:dyDescent="0.25">
      <c r="A65" s="80"/>
      <c r="B65" s="80"/>
      <c r="C65" s="80"/>
      <c r="D65" s="106"/>
      <c r="E65" s="80"/>
      <c r="F65" s="80"/>
      <c r="G65" s="80"/>
      <c r="H65" s="80"/>
      <c r="I65" s="80"/>
      <c r="J65" s="80"/>
      <c r="K65" s="80"/>
      <c r="L65" s="109"/>
    </row>
    <row r="66" spans="1:12" x14ac:dyDescent="0.25">
      <c r="A66" s="18"/>
      <c r="B66" s="19"/>
      <c r="C66" s="19"/>
      <c r="D66" s="19"/>
      <c r="E66" s="19"/>
      <c r="F66" s="19"/>
      <c r="G66" s="19"/>
      <c r="H66" s="19"/>
      <c r="I66" s="19"/>
      <c r="J66" s="19"/>
      <c r="K66" s="19"/>
      <c r="L66" s="20"/>
    </row>
    <row r="67" spans="1:12" x14ac:dyDescent="0.25">
      <c r="A67" s="79" t="s">
        <v>72</v>
      </c>
      <c r="B67" s="79"/>
      <c r="C67" s="79"/>
      <c r="D67" s="79"/>
      <c r="E67" s="79"/>
      <c r="F67" s="79"/>
      <c r="G67" s="79"/>
      <c r="H67" s="79"/>
      <c r="I67" s="79"/>
      <c r="J67" s="79"/>
      <c r="K67" s="79"/>
      <c r="L67" s="79"/>
    </row>
    <row r="68" spans="1:12" x14ac:dyDescent="0.25">
      <c r="A68" s="84" t="s">
        <v>73</v>
      </c>
      <c r="B68" s="85"/>
      <c r="C68" s="85"/>
      <c r="D68" s="85"/>
      <c r="E68" s="85"/>
      <c r="F68" s="85"/>
      <c r="G68" s="85"/>
      <c r="H68" s="85"/>
      <c r="I68" s="85"/>
      <c r="J68" s="85"/>
      <c r="K68" s="85"/>
      <c r="L68" s="86"/>
    </row>
    <row r="69" spans="1:12" x14ac:dyDescent="0.25">
      <c r="A69" s="21" t="s">
        <v>18</v>
      </c>
      <c r="B69" s="357">
        <f>L12</f>
        <v>36936.58</v>
      </c>
      <c r="C69" s="357"/>
      <c r="D69" s="19"/>
      <c r="E69" s="19"/>
      <c r="F69" s="19"/>
      <c r="G69" s="19"/>
      <c r="H69" s="19"/>
      <c r="I69" s="19"/>
      <c r="J69" s="19"/>
      <c r="K69" s="19"/>
      <c r="L69" s="20"/>
    </row>
    <row r="70" spans="1:12" x14ac:dyDescent="0.25">
      <c r="A70" s="21" t="s">
        <v>74</v>
      </c>
      <c r="B70" s="357">
        <f>L78</f>
        <v>26921.21534090909</v>
      </c>
      <c r="C70" s="357"/>
      <c r="D70" s="19"/>
      <c r="E70" s="19"/>
      <c r="F70" s="19"/>
      <c r="G70" s="19"/>
      <c r="H70" s="19"/>
      <c r="I70" s="19"/>
      <c r="J70" s="19"/>
      <c r="K70" s="19"/>
      <c r="L70" s="20"/>
    </row>
    <row r="71" spans="1:12" x14ac:dyDescent="0.25">
      <c r="A71" s="21" t="s">
        <v>75</v>
      </c>
      <c r="B71" s="357">
        <f>SUM(B69:C70)</f>
        <v>63857.795340909091</v>
      </c>
      <c r="C71" s="357"/>
      <c r="D71" s="19"/>
      <c r="E71" s="19"/>
      <c r="F71" s="19"/>
      <c r="G71" s="19"/>
      <c r="H71" s="19"/>
      <c r="I71" s="19"/>
      <c r="J71" s="19"/>
      <c r="K71" s="19"/>
      <c r="L71" s="20"/>
    </row>
    <row r="72" spans="1:12" x14ac:dyDescent="0.25">
      <c r="A72" s="21"/>
      <c r="B72" s="22"/>
      <c r="C72" s="22"/>
      <c r="D72" s="19"/>
      <c r="E72" s="19"/>
      <c r="F72" s="19"/>
      <c r="G72" s="19"/>
      <c r="H72" s="19"/>
      <c r="I72" s="19"/>
      <c r="J72" s="19"/>
      <c r="K72" s="19"/>
      <c r="L72" s="20"/>
    </row>
    <row r="73" spans="1:12" x14ac:dyDescent="0.25">
      <c r="A73" s="79" t="s">
        <v>76</v>
      </c>
      <c r="B73" s="79"/>
      <c r="C73" s="79"/>
      <c r="D73" s="79"/>
      <c r="E73" s="79"/>
      <c r="F73" s="79"/>
      <c r="G73" s="79"/>
      <c r="H73" s="79"/>
      <c r="I73" s="79"/>
      <c r="J73" s="79"/>
      <c r="K73" s="79"/>
      <c r="L73" s="79"/>
    </row>
    <row r="74" spans="1:12" ht="15.6" customHeight="1" x14ac:dyDescent="0.25">
      <c r="A74" s="84" t="s">
        <v>77</v>
      </c>
      <c r="B74" s="85"/>
      <c r="C74" s="85"/>
      <c r="D74" s="85"/>
      <c r="E74" s="85"/>
      <c r="F74" s="85"/>
      <c r="G74" s="85"/>
      <c r="H74" s="85"/>
      <c r="I74" s="85"/>
      <c r="J74" s="85"/>
      <c r="K74" s="85"/>
      <c r="L74" s="86"/>
    </row>
    <row r="75" spans="1:12" ht="15.6" customHeight="1" x14ac:dyDescent="0.25">
      <c r="A75" s="3"/>
      <c r="B75" s="125" t="s">
        <v>5</v>
      </c>
      <c r="C75" s="125"/>
      <c r="D75" s="125"/>
      <c r="E75" s="125"/>
      <c r="F75" s="125" t="s">
        <v>6</v>
      </c>
      <c r="G75" s="125" t="s">
        <v>7</v>
      </c>
      <c r="H75" s="125" t="s">
        <v>8</v>
      </c>
      <c r="I75" s="126" t="s">
        <v>9</v>
      </c>
      <c r="J75" s="127" t="s">
        <v>10</v>
      </c>
      <c r="K75" s="128"/>
      <c r="L75" s="120" t="s">
        <v>11</v>
      </c>
    </row>
    <row r="76" spans="1:12" ht="15.6" customHeight="1" x14ac:dyDescent="0.25">
      <c r="A76" s="3"/>
      <c r="B76" s="121" t="s">
        <v>12</v>
      </c>
      <c r="C76" s="121"/>
      <c r="D76" s="121" t="s">
        <v>13</v>
      </c>
      <c r="E76" s="121"/>
      <c r="F76" s="121"/>
      <c r="G76" s="121"/>
      <c r="H76" s="121"/>
      <c r="I76" s="106"/>
      <c r="J76" s="127"/>
      <c r="K76" s="128"/>
      <c r="L76" s="109"/>
    </row>
    <row r="77" spans="1:12" x14ac:dyDescent="0.25">
      <c r="A77" s="3"/>
      <c r="B77" s="4" t="s">
        <v>14</v>
      </c>
      <c r="C77" s="4" t="s">
        <v>15</v>
      </c>
      <c r="D77" s="4" t="s">
        <v>16</v>
      </c>
      <c r="E77" s="4" t="s">
        <v>17</v>
      </c>
      <c r="F77" s="121"/>
      <c r="G77" s="121"/>
      <c r="H77" s="121"/>
      <c r="I77" s="106"/>
      <c r="J77" s="129"/>
      <c r="K77" s="130"/>
      <c r="L77" s="109"/>
    </row>
    <row r="78" spans="1:12" x14ac:dyDescent="0.25">
      <c r="A78" s="5" t="s">
        <v>74</v>
      </c>
      <c r="B78" s="4">
        <f>'[18]WI Gas'!B78+[18]WEPCO!B78+[18]WPSC!B78+[18]Alliant!B78+[18]NSP!B78+[18]MWNG!B78+'[18]SWL&amp;P'!B78+'[18]City Gas'!B78+[18]SCVNG!B78+[18]Florence!B78+'[18]MG&amp;E'!B78</f>
        <v>0</v>
      </c>
      <c r="C78" s="4">
        <f>'[18]WI Gas'!C78+[18]WEPCO!C78+[18]WPSC!C78+[18]Alliant!C78+[18]NSP!C78+[18]MWNG!C78+'[18]SWL&amp;P'!C78+'[18]City Gas'!C78+[18]SCVNG!C78+[18]Florence!C78+'[18]MG&amp;E'!C78</f>
        <v>0</v>
      </c>
      <c r="D78" s="4">
        <f>'[18]WI Gas'!D78+[18]WEPCO!D78+[18]WPSC!D78+[18]Alliant!D78+[18]NSP!D78+[18]MWNG!D78+'[18]SWL&amp;P'!D78+'[18]City Gas'!D78+[18]SCVNG!D78+[18]Florence!D78+'[18]MG&amp;E'!D78</f>
        <v>0</v>
      </c>
      <c r="E78" s="4">
        <f>'[18]WI Gas'!E78+[18]WEPCO!E78+[18]WPSC!E78+[18]Alliant!E78+[18]NSP!E78+[18]MWNG!E78+'[18]SWL&amp;P'!E78+'[18]City Gas'!E78+[18]SCVNG!E78+[18]Florence!E78+'[18]MG&amp;E'!E78</f>
        <v>5350.547348484848</v>
      </c>
      <c r="F78" s="4">
        <f>'[18]WI Gas'!F78+[18]WEPCO!F78+[18]WPSC!F78+[18]Alliant!F78+[18]NSP!F78+[18]MWNG!F78+'[18]SWL&amp;P'!F78+'[18]City Gas'!F78+[18]SCVNG!F78+[18]Florence!F78+'[18]MG&amp;E'!F78</f>
        <v>0</v>
      </c>
      <c r="G78" s="4">
        <f>'[18]WI Gas'!G78+[18]WEPCO!G78+[18]WPSC!G78+[18]Alliant!G78+[18]NSP!G78+[18]MWNG!G78+'[18]SWL&amp;P'!G78+'[18]City Gas'!G78+[18]SCVNG!G78+[18]Florence!G78+'[18]MG&amp;E'!G78</f>
        <v>396.31875000000002</v>
      </c>
      <c r="H78" s="4">
        <f>'[18]WI Gas'!H78+[18]WEPCO!H78+[18]WPSC!H78+[18]Alliant!H78+[18]NSP!H78+[18]MWNG!H78+'[18]SWL&amp;P'!H78+'[18]City Gas'!H78+[18]SCVNG!H78+[18]Florence!H78+'[18]MG&amp;E'!H78</f>
        <v>0</v>
      </c>
      <c r="I78" s="4">
        <f>'[18]WI Gas'!I78+[18]WEPCO!I78+[18]WPSC!I78+[18]Alliant!I78+[18]NSP!I78+[18]MWNG!I78+'[18]SWL&amp;P'!I78+'[18]City Gas'!I78+[18]SCVNG!I78+[18]Florence!I78+'[18]MG&amp;E'!I78</f>
        <v>21174.333333333332</v>
      </c>
      <c r="J78" s="107">
        <f>'[18]WI Gas'!J78:K78+[18]WEPCO!J78+[18]WPSC!J78+[18]Alliant!J78+[18]NSP!J78+[18]MWNG!J78+'[18]SWL&amp;P'!J78:K78+'[18]City Gas'!J78:K78+[18]SCVNG!J78+[18]Florence!J78+'[18]MG&amp;E'!J78:K78</f>
        <v>1.5909090909090907E-2</v>
      </c>
      <c r="K78" s="108"/>
      <c r="L78" s="6">
        <f>SUM(B78:J78)</f>
        <v>26921.21534090909</v>
      </c>
    </row>
    <row r="79" spans="1:12" x14ac:dyDescent="0.25">
      <c r="A79" s="18"/>
      <c r="B79" s="19"/>
      <c r="C79" s="19"/>
      <c r="D79" s="19"/>
      <c r="E79" s="19"/>
      <c r="F79" s="19"/>
      <c r="G79" s="19"/>
      <c r="H79" s="19"/>
      <c r="I79" s="19"/>
      <c r="J79" s="19"/>
      <c r="K79" s="19"/>
      <c r="L79" s="20"/>
    </row>
    <row r="80" spans="1:12" x14ac:dyDescent="0.25">
      <c r="A80" s="97" t="s">
        <v>78</v>
      </c>
      <c r="B80" s="97"/>
      <c r="C80" s="97"/>
      <c r="D80" s="97"/>
      <c r="E80" s="97"/>
      <c r="F80" s="97"/>
      <c r="G80" s="97"/>
      <c r="H80" s="97"/>
      <c r="I80" s="97"/>
      <c r="J80" s="97"/>
      <c r="K80" s="97"/>
      <c r="L80" s="97"/>
    </row>
    <row r="81" spans="1:12" x14ac:dyDescent="0.25">
      <c r="A81" s="10" t="s">
        <v>21</v>
      </c>
      <c r="B81" s="4" t="s">
        <v>22</v>
      </c>
      <c r="C81" s="4" t="s">
        <v>35</v>
      </c>
      <c r="D81" s="106" t="s">
        <v>36</v>
      </c>
      <c r="E81" s="106"/>
      <c r="F81" s="106" t="s">
        <v>24</v>
      </c>
      <c r="G81" s="106"/>
      <c r="H81" s="106" t="s">
        <v>25</v>
      </c>
      <c r="I81" s="106"/>
      <c r="J81" s="107" t="s">
        <v>37</v>
      </c>
      <c r="K81" s="108"/>
      <c r="L81" s="6" t="s">
        <v>11</v>
      </c>
    </row>
    <row r="82" spans="1:12" x14ac:dyDescent="0.25">
      <c r="A82" s="5" t="s">
        <v>5</v>
      </c>
      <c r="B82" s="4">
        <f>'[18]WI Gas'!B82+[18]WEPCO!B82+[18]WPSC!B82+[18]Alliant!B82+[18]NSP!B82+[18]MWNG!B82+'[18]SWL&amp;P'!B82+'[18]City Gas'!B82+[18]SCVNG!B82+[18]Florence!B82+'[18]MG&amp;E'!B82</f>
        <v>0</v>
      </c>
      <c r="C82" s="4">
        <f>'[18]WI Gas'!C82+[18]WEPCO!C82+[18]WPSC!C82+[18]Alliant!C82+[18]NSP!C82+[18]MWNG!C82+'[18]SWL&amp;P'!C82+'[18]City Gas'!C82+[18]SCVNG!C82+[18]Florence!C82+'[18]MG&amp;E'!C82</f>
        <v>4692.0498106060595</v>
      </c>
      <c r="D82" s="107">
        <f>'[18]WI Gas'!D82:E82+[18]WEPCO!D82+[18]WPSC!D82+[18]Alliant!D82+[18]NSP!D82+[18]MWNG!D82+'[18]SWL&amp;P'!D82:E82+'[18]City Gas'!D82:E82+[18]SCVNG!D82+[18]Florence!D82+'[18]MG&amp;E'!D82:E82</f>
        <v>627.76193181818189</v>
      </c>
      <c r="E82" s="108"/>
      <c r="F82" s="107">
        <f>'[18]WI Gas'!F82:G82+[18]WEPCO!F82+[18]WPSC!F82+[18]Alliant!F82+[18]NSP!F82+[18]MWNG!F82+'[18]SWL&amp;P'!F82:G82+'[18]City Gas'!F82:G82+[18]SCVNG!F82+[18]Florence!F82+'[18]MG&amp;E'!F82:G82</f>
        <v>26.470075757575756</v>
      </c>
      <c r="G82" s="108"/>
      <c r="H82" s="107">
        <f>'[18]WI Gas'!H82:I82+[18]WEPCO!H82+[18]WPSC!H82+[18]Alliant!H82+[18]NSP!H82+[18]MWNG!H82+'[18]SWL&amp;P'!H82:I82+'[18]City Gas'!H82:I82+[18]SCVNG!H82+[18]Florence!H82+'[18]MG&amp;E'!H82:I82</f>
        <v>4.0151515151515156</v>
      </c>
      <c r="I82" s="108"/>
      <c r="J82" s="107">
        <f>'[18]WI Gas'!J82:K82+[18]WEPCO!J82+[18]WPSC!J82+[18]Alliant!J82+[18]NSP!J82+[18]MWNG!J82+'[18]SWL&amp;P'!J82:K82+'[18]City Gas'!J82:K82+[18]SCVNG!J82+[18]Florence!J82+'[18]MG&amp;E'!J82:K82</f>
        <v>0.15378787878787881</v>
      </c>
      <c r="K82" s="108"/>
      <c r="L82" s="6">
        <f>SUM(B82:J82)</f>
        <v>5350.4507575757561</v>
      </c>
    </row>
    <row r="83" spans="1:12" x14ac:dyDescent="0.25">
      <c r="A83" s="5" t="s">
        <v>28</v>
      </c>
      <c r="B83" s="4">
        <f>'[18]WI Gas'!B83+[18]WEPCO!B83+[18]WPSC!B83+[18]Alliant!B83+[18]NSP!B83+[18]MWNG!B83+'[18]SWL&amp;P'!B83+'[18]City Gas'!B83+[18]SCVNG!B83+[18]Florence!B83+'[18]MG&amp;E'!B83</f>
        <v>0</v>
      </c>
      <c r="C83" s="4">
        <f>'[18]WI Gas'!C83+[18]WEPCO!C83+[18]WPSC!C83+[18]Alliant!C83+[18]NSP!C83+[18]MWNG!C83+'[18]SWL&amp;P'!C83+'[18]City Gas'!C83+[18]SCVNG!C83+[18]Florence!C83+'[18]MG&amp;E'!C83</f>
        <v>0</v>
      </c>
      <c r="D83" s="107">
        <f>'[18]WI Gas'!D83:E83+[18]WEPCO!D83+[18]WPSC!D83+[18]Alliant!D83+[18]NSP!D83+[18]MWNG!D83+'[18]SWL&amp;P'!D83:E83+'[18]City Gas'!D83:E83+[18]SCVNG!D83+[18]Florence!D83+'[18]MG&amp;E'!D83:E83</f>
        <v>0</v>
      </c>
      <c r="E83" s="108"/>
      <c r="F83" s="107">
        <f>'[18]WI Gas'!F83:G83+[18]WEPCO!F83+[18]WPSC!F83+[18]Alliant!F83+[18]NSP!F83+[18]MWNG!F83+'[18]SWL&amp;P'!F83:G83+'[18]City Gas'!F83:G83+[18]SCVNG!F83+[18]Florence!F83+'[18]MG&amp;E'!F83:G83</f>
        <v>0</v>
      </c>
      <c r="G83" s="108"/>
      <c r="H83" s="107">
        <f>'[18]WI Gas'!H83:I83+[18]WEPCO!H83+[18]WPSC!H83+[18]Alliant!H83+[18]NSP!H83+[18]MWNG!H83+'[18]SWL&amp;P'!H83:I83+'[18]City Gas'!H83:I83+[18]SCVNG!H83+[18]Florence!H83+'[18]MG&amp;E'!H83:I83</f>
        <v>0</v>
      </c>
      <c r="I83" s="108"/>
      <c r="J83" s="107">
        <f>'[18]WI Gas'!J83:K83+[18]WEPCO!J83+[18]WPSC!J83+[18]Alliant!J83+[18]NSP!J83+[18]MWNG!J83+'[18]SWL&amp;P'!J83:K83+'[18]City Gas'!J83:K83+[18]SCVNG!J83+[18]Florence!J83+'[18]MG&amp;E'!J83:K83</f>
        <v>0</v>
      </c>
      <c r="K83" s="108"/>
      <c r="L83" s="6">
        <f t="shared" ref="L83:L90" si="4">SUM(B83:J83)</f>
        <v>0</v>
      </c>
    </row>
    <row r="84" spans="1:12" x14ac:dyDescent="0.25">
      <c r="A84" s="5" t="s">
        <v>7</v>
      </c>
      <c r="B84" s="4">
        <f>'[18]WI Gas'!B84+[18]WEPCO!B84+[18]WPSC!B84+[18]Alliant!B84+[18]NSP!B84+[18]MWNG!B84+'[18]SWL&amp;P'!B84+'[18]City Gas'!B84+[18]SCVNG!B84+[18]Florence!B84+'[18]MG&amp;E'!B84</f>
        <v>0</v>
      </c>
      <c r="C84" s="4">
        <f>'[18]WI Gas'!C84+[18]WEPCO!C84+[18]WPSC!C84+[18]Alliant!C84+[18]NSP!C84+[18]MWNG!C84+'[18]SWL&amp;P'!C84+'[18]City Gas'!C84+[18]SCVNG!C84+[18]Florence!C84+'[18]MG&amp;E'!C84</f>
        <v>18.379545454545454</v>
      </c>
      <c r="D84" s="107">
        <f>'[18]WI Gas'!D84:E84+[18]WEPCO!D84+[18]WPSC!D84+[18]Alliant!D84+[18]NSP!D84+[18]MWNG!D84+'[18]SWL&amp;P'!D84:E84+'[18]City Gas'!D84:E84+[18]SCVNG!D84+[18]Florence!D84+'[18]MG&amp;E'!D84:E84</f>
        <v>378.09829545454545</v>
      </c>
      <c r="E84" s="108"/>
      <c r="F84" s="107">
        <f>'[18]WI Gas'!F84:G84+[18]WEPCO!F84+[18]WPSC!F84+[18]Alliant!F84+[18]NSP!F84+[18]MWNG!F84+'[18]SWL&amp;P'!F84:G84+'[18]City Gas'!F84:G84+[18]SCVNG!F84+[18]Florence!F84+'[18]MG&amp;E'!F84:G84</f>
        <v>0</v>
      </c>
      <c r="G84" s="108"/>
      <c r="H84" s="107">
        <f>'[18]WI Gas'!H84:I84+[18]WEPCO!H84+[18]WPSC!H84+[18]Alliant!H84+[18]NSP!H84+[18]MWNG!H84+'[18]SWL&amp;P'!H84:I84+'[18]City Gas'!H84:I84+[18]SCVNG!H84+[18]Florence!H84+'[18]MG&amp;E'!H84:I84</f>
        <v>0</v>
      </c>
      <c r="I84" s="108"/>
      <c r="J84" s="107">
        <f>'[18]WI Gas'!J84:K84+[18]WEPCO!J84+[18]WPSC!J84+[18]Alliant!J84+[18]NSP!J84+[18]MWNG!J84+'[18]SWL&amp;P'!J84:K84+'[18]City Gas'!J84:K84+[18]SCVNG!J84+[18]Florence!J84+'[18]MG&amp;E'!J84:K84</f>
        <v>0</v>
      </c>
      <c r="K84" s="108"/>
      <c r="L84" s="6">
        <f t="shared" si="4"/>
        <v>396.4778409090909</v>
      </c>
    </row>
    <row r="85" spans="1:12" x14ac:dyDescent="0.25">
      <c r="A85" s="5" t="s">
        <v>29</v>
      </c>
      <c r="B85" s="4">
        <f>'[18]WI Gas'!B85+[18]WEPCO!B85+[18]WPSC!B85+[18]Alliant!B85+[18]NSP!B85+[18]MWNG!B85+'[18]SWL&amp;P'!B85+'[18]City Gas'!B85+[18]SCVNG!B85+[18]Florence!B85+'[18]MG&amp;E'!B85</f>
        <v>0</v>
      </c>
      <c r="C85" s="4">
        <f>'[18]WI Gas'!C85+[18]WEPCO!C85+[18]WPSC!C85+[18]Alliant!C85+[18]NSP!C85+[18]MWNG!C85+'[18]SWL&amp;P'!C85+'[18]City Gas'!C85+[18]SCVNG!C85+[18]Florence!C85+'[18]MG&amp;E'!C85</f>
        <v>0</v>
      </c>
      <c r="D85" s="107">
        <f>'[18]WI Gas'!D85:E85+[18]WEPCO!D85+[18]WPSC!D85+[18]Alliant!D85+[18]NSP!D85+[18]MWNG!D85+'[18]SWL&amp;P'!D85:E85+'[18]City Gas'!D85:E85+[18]SCVNG!D85+[18]Florence!D85+'[18]MG&amp;E'!D85:E85</f>
        <v>0</v>
      </c>
      <c r="E85" s="108"/>
      <c r="F85" s="107">
        <f>'[18]WI Gas'!F85:G85+[18]WEPCO!F85+[18]WPSC!F85+[18]Alliant!F85+[18]NSP!F85+[18]MWNG!F85+'[18]SWL&amp;P'!F85:G85+'[18]City Gas'!F85:G85+[18]SCVNG!F85+[18]Florence!F85+'[18]MG&amp;E'!F85:G85</f>
        <v>0</v>
      </c>
      <c r="G85" s="108"/>
      <c r="H85" s="107">
        <f>'[18]WI Gas'!H85:I85+[18]WEPCO!H85+[18]WPSC!H85+[18]Alliant!H85+[18]NSP!H85+[18]MWNG!H85+'[18]SWL&amp;P'!H85:I85+'[18]City Gas'!H85:I85+[18]SCVNG!H85+[18]Florence!H85+'[18]MG&amp;E'!H85:I85</f>
        <v>0</v>
      </c>
      <c r="I85" s="108"/>
      <c r="J85" s="107">
        <f>'[18]WI Gas'!J85:K85+[18]WEPCO!J85+[18]WPSC!J85+[18]Alliant!J85+[18]NSP!J85+[18]MWNG!J85+'[18]SWL&amp;P'!J85:K85+'[18]City Gas'!J85:K85+[18]SCVNG!J85+[18]Florence!J85+'[18]MG&amp;E'!J85:K85</f>
        <v>0</v>
      </c>
      <c r="K85" s="108"/>
      <c r="L85" s="6">
        <f t="shared" si="4"/>
        <v>0</v>
      </c>
    </row>
    <row r="86" spans="1:12" x14ac:dyDescent="0.25">
      <c r="A86" s="5" t="s">
        <v>30</v>
      </c>
      <c r="B86" s="4">
        <f>'[18]WI Gas'!B86+[18]WEPCO!B86+[18]WPSC!B86+[18]Alliant!B86+[18]NSP!B86+[18]MWNG!B86+'[18]SWL&amp;P'!B86+'[18]City Gas'!B86+[18]SCVNG!B86+[18]Florence!B86+'[18]MG&amp;E'!B86</f>
        <v>0</v>
      </c>
      <c r="C86" s="4">
        <f>'[18]WI Gas'!C86+[18]WEPCO!C86+[18]WPSC!C86+[18]Alliant!C86+[18]NSP!C86+[18]MWNG!C86+'[18]SWL&amp;P'!C86+'[18]City Gas'!C86+[18]SCVNG!C86+[18]Florence!C86+'[18]MG&amp;E'!C86</f>
        <v>92.559090909090912</v>
      </c>
      <c r="D86" s="107">
        <f>'[18]WI Gas'!D86:E86+[18]WEPCO!D86+[18]WPSC!D86+[18]Alliant!D86+[18]NSP!D86+[18]MWNG!D86+'[18]SWL&amp;P'!D86:E86+'[18]City Gas'!D86:E86+[18]SCVNG!D86+[18]Florence!D86+'[18]MG&amp;E'!D86:E86</f>
        <v>312.55</v>
      </c>
      <c r="E86" s="108"/>
      <c r="F86" s="107">
        <f>'[18]WI Gas'!F86:G86+[18]WEPCO!F86+[18]WPSC!F86+[18]Alliant!F86+[18]NSP!F86+[18]MWNG!F86+'[18]SWL&amp;P'!F86:G86+'[18]City Gas'!F86:G86+[18]SCVNG!F86+[18]Florence!F86+'[18]MG&amp;E'!F86:G86</f>
        <v>0</v>
      </c>
      <c r="G86" s="108"/>
      <c r="H86" s="107">
        <f>'[18]WI Gas'!H86:I86+[18]WEPCO!H86+[18]WPSC!H86+[18]Alliant!H86+[18]NSP!H86+[18]MWNG!H86+'[18]SWL&amp;P'!H86:I86+'[18]City Gas'!H86:I86+[18]SCVNG!H86+[18]Florence!H86+'[18]MG&amp;E'!H86:I86</f>
        <v>0</v>
      </c>
      <c r="I86" s="108"/>
      <c r="J86" s="107">
        <f>'[18]WI Gas'!J86:K86+[18]WEPCO!J86+[18]WPSC!J86+[18]Alliant!J86+[18]NSP!J86+[18]MWNG!J86+'[18]SWL&amp;P'!J86:K86+'[18]City Gas'!J86:K86+[18]SCVNG!J86+[18]Florence!J86+'[18]MG&amp;E'!J86:K86</f>
        <v>0</v>
      </c>
      <c r="K86" s="108"/>
      <c r="L86" s="6">
        <f t="shared" si="4"/>
        <v>405.10909090909092</v>
      </c>
    </row>
    <row r="87" spans="1:12" x14ac:dyDescent="0.25">
      <c r="A87" s="5" t="s">
        <v>31</v>
      </c>
      <c r="B87" s="4">
        <f>'[18]WI Gas'!B87+[18]WEPCO!B87+[18]WPSC!B87+[18]Alliant!B87+[18]NSP!B87+[18]MWNG!B87+'[18]SWL&amp;P'!B87+'[18]City Gas'!B87+[18]SCVNG!B87+[18]Florence!B87+'[18]MG&amp;E'!B87</f>
        <v>0</v>
      </c>
      <c r="C87" s="4">
        <f>'[18]WI Gas'!C87+[18]WEPCO!C87+[18]WPSC!C87+[18]Alliant!C87+[18]NSP!C87+[18]MWNG!C87+'[18]SWL&amp;P'!C87+'[18]City Gas'!C87+[18]SCVNG!C87+[18]Florence!C87+'[18]MG&amp;E'!C87</f>
        <v>20388.739583333336</v>
      </c>
      <c r="D87" s="107">
        <f>'[18]WI Gas'!D87:E87+[18]WEPCO!D87+[18]WPSC!D87+[18]Alliant!D87+[18]NSP!D87+[18]MWNG!D87+'[18]SWL&amp;P'!D87:E87+'[18]City Gas'!D87:E87+[18]SCVNG!D87+[18]Florence!D87+'[18]MG&amp;E'!D87:E87</f>
        <v>362.61439393939389</v>
      </c>
      <c r="E87" s="108"/>
      <c r="F87" s="107">
        <f>'[18]WI Gas'!F87:G87+[18]WEPCO!F87+[18]WPSC!F87+[18]Alliant!F87+[18]NSP!F87+[18]MWNG!F87+'[18]SWL&amp;P'!F87:G87+'[18]City Gas'!F87:G87+[18]SCVNG!F87+[18]Florence!F87+'[18]MG&amp;E'!F87:G87</f>
        <v>17.478598484848483</v>
      </c>
      <c r="G87" s="108"/>
      <c r="H87" s="107">
        <f>'[18]WI Gas'!H87:I87+[18]WEPCO!H87+[18]WPSC!H87+[18]Alliant!H87+[18]NSP!H87+[18]MWNG!H87+'[18]SWL&amp;P'!H87:I87+'[18]City Gas'!H87:I87+[18]SCVNG!H87+[18]Florence!H87+'[18]MG&amp;E'!H87:I87</f>
        <v>0.31136363636363634</v>
      </c>
      <c r="I87" s="108"/>
      <c r="J87" s="107">
        <f>'[18]WI Gas'!J87:K87+[18]WEPCO!J87+[18]WPSC!J87+[18]Alliant!J87+[18]NSP!J87+[18]MWNG!J87+'[18]SWL&amp;P'!J87:K87+'[18]City Gas'!J87:K87+[18]SCVNG!J87+[18]Florence!J87+'[18]MG&amp;E'!J87:K87</f>
        <v>1.7803030303030303E-2</v>
      </c>
      <c r="K87" s="108"/>
      <c r="L87" s="6">
        <f t="shared" si="4"/>
        <v>20769.161742424247</v>
      </c>
    </row>
    <row r="88" spans="1:12" x14ac:dyDescent="0.25">
      <c r="A88" s="5" t="s">
        <v>32</v>
      </c>
      <c r="B88" s="4">
        <f>'[18]WI Gas'!B88+[18]WEPCO!B88+[18]WPSC!B88+[18]Alliant!B88+[18]NSP!B88+[18]MWNG!B88+'[18]SWL&amp;P'!B88+'[18]City Gas'!B88+[18]SCVNG!B88+[18]Florence!B88+'[18]MG&amp;E'!B88</f>
        <v>0</v>
      </c>
      <c r="C88" s="4">
        <f>'[18]WI Gas'!C88+[18]WEPCO!C88+[18]WPSC!C88+[18]Alliant!C88+[18]NSP!C88+[18]MWNG!C88+'[18]SWL&amp;P'!C88+'[18]City Gas'!C88+[18]SCVNG!C88+[18]Florence!C88+'[18]MG&amp;E'!C88</f>
        <v>0</v>
      </c>
      <c r="D88" s="107">
        <f>'[18]WI Gas'!D88:E88+[18]WEPCO!D88+[18]WPSC!D88+[18]Alliant!D88+[18]NSP!D88+[18]MWNG!D88+'[18]SWL&amp;P'!D88:E88+'[18]City Gas'!D88:E88+[18]SCVNG!D88+[18]Florence!D88+'[18]MG&amp;E'!D88:E88</f>
        <v>0</v>
      </c>
      <c r="E88" s="108"/>
      <c r="F88" s="107">
        <f>'[18]WI Gas'!F88:G88+[18]WEPCO!F88+[18]WPSC!F88+[18]Alliant!F88+[18]NSP!F88+[18]MWNG!F88+'[18]SWL&amp;P'!F88:G88+'[18]City Gas'!F88:G88+[18]SCVNG!F88+[18]Florence!F88+'[18]MG&amp;E'!F88:G88</f>
        <v>0</v>
      </c>
      <c r="G88" s="108"/>
      <c r="H88" s="107">
        <f>'[18]WI Gas'!H88:I88+[18]WEPCO!H88+[18]WPSC!H88+[18]Alliant!H88+[18]NSP!H88+[18]MWNG!H88+'[18]SWL&amp;P'!H88:I88+'[18]City Gas'!H88:I88+[18]SCVNG!H88+[18]Florence!H88+'[18]MG&amp;E'!H88:I88</f>
        <v>0</v>
      </c>
      <c r="I88" s="108"/>
      <c r="J88" s="107">
        <f>'[18]WI Gas'!J88:K88+[18]WEPCO!J88+[18]WPSC!J88+[18]Alliant!J88+[18]NSP!J88+[18]MWNG!J88+'[18]SWL&amp;P'!J88:K88+'[18]City Gas'!J88:K88+[18]SCVNG!J88+[18]Florence!J88+'[18]MG&amp;E'!J88:K88</f>
        <v>0</v>
      </c>
      <c r="K88" s="108"/>
      <c r="L88" s="6">
        <f t="shared" si="4"/>
        <v>0</v>
      </c>
    </row>
    <row r="89" spans="1:12" x14ac:dyDescent="0.25">
      <c r="A89" s="5" t="s">
        <v>10</v>
      </c>
      <c r="B89" s="4">
        <f>'[18]WI Gas'!B89+[18]WEPCO!B89+[18]WPSC!B89+[18]Alliant!B89+[18]NSP!B89+[18]MWNG!B89+'[18]SWL&amp;P'!B89+'[18]City Gas'!B89+[18]SCVNG!B89+[18]Florence!B89+'[18]MG&amp;E'!B89</f>
        <v>0</v>
      </c>
      <c r="C89" s="4">
        <f>'[18]WI Gas'!C89+[18]WEPCO!C89+[18]WPSC!C89+[18]Alliant!C89+[18]NSP!C89+[18]MWNG!C89+'[18]SWL&amp;P'!C89+'[18]City Gas'!C89+[18]SCVNG!C89+[18]Florence!C89+'[18]MG&amp;E'!C89</f>
        <v>0</v>
      </c>
      <c r="D89" s="107">
        <f>'[18]WI Gas'!D89:E89+[18]WEPCO!D89+[18]WPSC!D89+[18]Alliant!D89+[18]NSP!D89+[18]MWNG!D89+'[18]SWL&amp;P'!D89:E89+'[18]City Gas'!D89:E89+[18]SCVNG!D89+[18]Florence!D89+'[18]MG&amp;E'!D89:E89</f>
        <v>1.5909090909090907E-2</v>
      </c>
      <c r="E89" s="108"/>
      <c r="F89" s="107">
        <f>'[18]WI Gas'!F89:G89+[18]WEPCO!F89+[18]WPSC!F89+[18]Alliant!F89+[18]NSP!F89+[18]MWNG!F89+'[18]SWL&amp;P'!F89:G89+'[18]City Gas'!F89:G89+[18]SCVNG!F89+[18]Florence!F89+'[18]MG&amp;E'!F89:G89</f>
        <v>0</v>
      </c>
      <c r="G89" s="108"/>
      <c r="H89" s="107">
        <f>'[18]WI Gas'!H89:I89+[18]WEPCO!H89+[18]WPSC!H89+[18]Alliant!H89+[18]NSP!H89+[18]MWNG!H89+'[18]SWL&amp;P'!H89:I89+'[18]City Gas'!H89:I89+[18]SCVNG!H89+[18]Florence!H89+'[18]MG&amp;E'!H89:I89</f>
        <v>0</v>
      </c>
      <c r="I89" s="108"/>
      <c r="J89" s="107">
        <f>'[18]WI Gas'!J89:K89+[18]WEPCO!J89+[18]WPSC!J89+[18]Alliant!J89+[18]NSP!J89+[18]MWNG!J89+'[18]SWL&amp;P'!J89:K89+'[18]City Gas'!J89:K89+[18]SCVNG!J89+[18]Florence!J89+'[18]MG&amp;E'!J89:K89</f>
        <v>0</v>
      </c>
      <c r="K89" s="108"/>
      <c r="L89" s="6">
        <f t="shared" si="4"/>
        <v>1.5909090909090907E-2</v>
      </c>
    </row>
    <row r="90" spans="1:12" x14ac:dyDescent="0.25">
      <c r="A90" s="5" t="s">
        <v>10</v>
      </c>
      <c r="B90" s="4">
        <f>'[18]WI Gas'!B90+[18]WEPCO!B90+[18]WPSC!B90+[18]Alliant!B90+[18]NSP!B90+[18]MWNG!B90+'[18]SWL&amp;P'!B90+'[18]City Gas'!B90+[18]SCVNG!B90+[18]Florence!B90+'[18]MG&amp;E'!B90</f>
        <v>0</v>
      </c>
      <c r="C90" s="4">
        <f>'[18]WI Gas'!C90+[18]WEPCO!C90+[18]WPSC!C90+[18]Alliant!C90+[18]NSP!C90+[18]MWNG!C90+'[18]SWL&amp;P'!C90+'[18]City Gas'!C90+[18]SCVNG!C90+[18]Florence!C90+'[18]MG&amp;E'!C90</f>
        <v>0</v>
      </c>
      <c r="D90" s="107">
        <f>'[18]WI Gas'!D90:E90+[18]WEPCO!D90+[18]WPSC!D90+[18]Alliant!D90+[18]NSP!D90+[18]MWNG!D90+'[18]SWL&amp;P'!D90:E90+'[18]City Gas'!D90:E90+[18]SCVNG!D90+[18]Florence!D90+'[18]MG&amp;E'!D90:E90</f>
        <v>0</v>
      </c>
      <c r="E90" s="108"/>
      <c r="F90" s="107">
        <f>'[18]WI Gas'!F90:G90+[18]WEPCO!F90+[18]WPSC!F90+[18]Alliant!F90+[18]NSP!F90+[18]MWNG!F90+'[18]SWL&amp;P'!F90:G90+'[18]City Gas'!F90:G90+[18]SCVNG!F90+[18]Florence!F90+'[18]MG&amp;E'!F90:G90</f>
        <v>0</v>
      </c>
      <c r="G90" s="108"/>
      <c r="H90" s="107">
        <f>'[18]WI Gas'!H90:I90+[18]WEPCO!H90+[18]WPSC!H90+[18]Alliant!H90+[18]NSP!H90+[18]MWNG!H90+'[18]SWL&amp;P'!H90:I90+'[18]City Gas'!H90:I90+[18]SCVNG!H90+[18]Florence!H90+'[18]MG&amp;E'!H90:I90</f>
        <v>0</v>
      </c>
      <c r="I90" s="108"/>
      <c r="J90" s="107">
        <f>'[18]WI Gas'!J90:K90+[18]WEPCO!J90+[18]WPSC!J90+[18]Alliant!J90+[18]NSP!J90+[18]MWNG!J90+'[18]SWL&amp;P'!J90:K90+'[18]City Gas'!J90:K90+[18]SCVNG!J90+[18]Florence!J90+'[18]MG&amp;E'!J90:K90</f>
        <v>0</v>
      </c>
      <c r="K90" s="108"/>
      <c r="L90" s="6">
        <f t="shared" si="4"/>
        <v>0</v>
      </c>
    </row>
    <row r="91" spans="1:12" x14ac:dyDescent="0.25">
      <c r="A91" s="11" t="s">
        <v>11</v>
      </c>
      <c r="B91" s="6">
        <f>SUM(B82:B90)</f>
        <v>0</v>
      </c>
      <c r="C91" s="6">
        <f t="shared" ref="C91:J91" si="5">SUM(C82:C90)</f>
        <v>25191.728030303031</v>
      </c>
      <c r="D91" s="109">
        <f t="shared" si="5"/>
        <v>1681.0405303030304</v>
      </c>
      <c r="E91" s="109">
        <f t="shared" si="5"/>
        <v>0</v>
      </c>
      <c r="F91" s="109">
        <f t="shared" si="5"/>
        <v>43.948674242424239</v>
      </c>
      <c r="G91" s="109">
        <f t="shared" si="5"/>
        <v>0</v>
      </c>
      <c r="H91" s="109">
        <f t="shared" si="5"/>
        <v>4.3265151515151521</v>
      </c>
      <c r="I91" s="109">
        <f t="shared" si="5"/>
        <v>0</v>
      </c>
      <c r="J91" s="110">
        <f t="shared" si="5"/>
        <v>0.1715909090909091</v>
      </c>
      <c r="K91" s="111"/>
      <c r="L91" s="6">
        <f t="shared" ref="L91" si="6">SUM(L82:L90)</f>
        <v>26921.21534090909</v>
      </c>
    </row>
    <row r="93" spans="1:12" x14ac:dyDescent="0.25">
      <c r="A93" s="84" t="s">
        <v>79</v>
      </c>
      <c r="B93" s="85"/>
      <c r="C93" s="85"/>
      <c r="D93" s="85"/>
      <c r="E93" s="85"/>
      <c r="F93" s="85"/>
      <c r="G93" s="85"/>
      <c r="H93" s="85"/>
      <c r="I93" s="85"/>
      <c r="J93" s="85"/>
      <c r="K93" s="85"/>
      <c r="L93" s="86"/>
    </row>
    <row r="94" spans="1:12" x14ac:dyDescent="0.25">
      <c r="A94" s="3"/>
      <c r="B94" s="15" t="s">
        <v>22</v>
      </c>
      <c r="C94" s="15" t="s">
        <v>39</v>
      </c>
      <c r="D94" s="15" t="s">
        <v>40</v>
      </c>
      <c r="E94" s="15" t="s">
        <v>41</v>
      </c>
      <c r="F94" s="15" t="s">
        <v>42</v>
      </c>
      <c r="G94" s="15" t="s">
        <v>43</v>
      </c>
      <c r="H94" s="15" t="s">
        <v>44</v>
      </c>
      <c r="I94" s="15" t="s">
        <v>45</v>
      </c>
      <c r="J94" s="15" t="s">
        <v>46</v>
      </c>
      <c r="K94" s="15" t="s">
        <v>47</v>
      </c>
      <c r="L94" s="16" t="s">
        <v>11</v>
      </c>
    </row>
    <row r="95" spans="1:12" x14ac:dyDescent="0.25">
      <c r="A95" s="5" t="s">
        <v>74</v>
      </c>
      <c r="B95" s="4">
        <f>'[18]WI Gas'!B95+[18]WEPCO!B95+[18]WPSC!B95+[18]Alliant!B95+[18]NSP!B95+[18]MWNG!B95+'[18]SWL&amp;P'!B95+'[18]City Gas'!B95+[18]SCVNG!B95+[18]Florence!B95+'[18]MG&amp;E'!B95</f>
        <v>182.89886363636364</v>
      </c>
      <c r="C95" s="4">
        <f>'[18]WI Gas'!C95+[18]WEPCO!C95+[18]WPSC!C95+[18]Alliant!C95+[18]NSP!C95+[18]MWNG!C95+'[18]SWL&amp;P'!C95+'[18]City Gas'!C95+[18]SCVNG!C95+[18]Florence!C95+'[18]MG&amp;E'!C95</f>
        <v>52.262499999999996</v>
      </c>
      <c r="D95" s="4">
        <f>'[18]WI Gas'!D95+[18]WEPCO!D95+[18]WPSC!D95+[18]Alliant!D95+[18]NSP!D95+[18]MWNG!D95+'[18]SWL&amp;P'!D95+'[18]City Gas'!D95+[18]SCVNG!D95+[18]Florence!D95+'[18]MG&amp;E'!D95</f>
        <v>45.609469696969704</v>
      </c>
      <c r="E95" s="4">
        <f>'[18]WI Gas'!E95+[18]WEPCO!E95+[18]WPSC!E95+[18]Alliant!E95+[18]NSP!E95+[18]MWNG!E95+'[18]SWL&amp;P'!E95+'[18]City Gas'!E95+[18]SCVNG!E95+[18]Florence!E95+'[18]MG&amp;E'!E95</f>
        <v>1193.7410984848484</v>
      </c>
      <c r="F95" s="4">
        <f>'[18]WI Gas'!F95+[18]WEPCO!F95+[18]WPSC!F95+[18]Alliant!F95+[18]NSP!F95+[18]MWNG!F95+'[18]SWL&amp;P'!F95+'[18]City Gas'!F95+[18]SCVNG!F95+[18]Florence!F95+'[18]MG&amp;E'!F95</f>
        <v>4347.519886363636</v>
      </c>
      <c r="G95" s="4">
        <f>'[18]WI Gas'!G95+[18]WEPCO!G95+[18]WPSC!G95+[18]Alliant!G95+[18]NSP!G95+[18]MWNG!G95+'[18]SWL&amp;P'!G95+'[18]City Gas'!G95+[18]SCVNG!G95+[18]Florence!G95+'[18]MG&amp;E'!G95</f>
        <v>5528.2668560606062</v>
      </c>
      <c r="H95" s="4">
        <f>'[18]WI Gas'!H95+[18]WEPCO!H95+[18]WPSC!H95+[18]Alliant!H95+[18]NSP!H95+[18]MWNG!H95+'[18]SWL&amp;P'!H95+'[18]City Gas'!H95+[18]SCVNG!H95+[18]Florence!H95+'[18]MG&amp;E'!H95</f>
        <v>4685.0073863636362</v>
      </c>
      <c r="I95" s="4">
        <f>'[18]WI Gas'!I95+[18]WEPCO!I95+[18]WPSC!I95+[18]Alliant!I95+[18]NSP!I95+[18]MWNG!I95+'[18]SWL&amp;P'!I95+'[18]City Gas'!I95+[18]SCVNG!I95+[18]Florence!I95+'[18]MG&amp;E'!I95</f>
        <v>6400.5111742424242</v>
      </c>
      <c r="J95" s="4">
        <f>'[18]WI Gas'!J95+[18]WEPCO!J95+[18]WPSC!J95+[18]Alliant!J95+[18]NSP!J95+[18]MWNG!J95+'[18]SWL&amp;P'!J95+'[18]City Gas'!J95+[18]SCVNG!J95+[18]Florence!J95+'[18]MG&amp;E'!J95</f>
        <v>4485.3981060606066</v>
      </c>
      <c r="K95" s="4">
        <f>'[18]WI Gas'!K95+[18]WEPCO!K95+[18]WPSC!K95+[18]Alliant!K95+[18]NSP!K95+[18]MWNG!K95+'[18]SWL&amp;P'!K95+'[18]City Gas'!K95+[18]SCVNG!K95+[18]Florence!K95+'[18]MG&amp;E'!K95</f>
        <v>0</v>
      </c>
      <c r="L95" s="6">
        <f>SUM(B95:K95)</f>
        <v>26921.21534090909</v>
      </c>
    </row>
    <row r="96" spans="1:12" x14ac:dyDescent="0.25">
      <c r="A96" s="7"/>
      <c r="B96" s="8"/>
      <c r="C96" s="8"/>
      <c r="D96" s="8"/>
      <c r="E96" s="8"/>
      <c r="F96" s="8"/>
      <c r="G96" s="8"/>
      <c r="H96" s="8"/>
      <c r="I96" s="8"/>
      <c r="J96" s="8"/>
      <c r="K96" s="8"/>
      <c r="L96" s="9"/>
    </row>
    <row r="97" spans="1:12" x14ac:dyDescent="0.25">
      <c r="A97" s="79" t="s">
        <v>80</v>
      </c>
      <c r="B97" s="79"/>
      <c r="C97" s="79"/>
      <c r="D97" s="79"/>
      <c r="E97" s="79"/>
      <c r="F97" s="79"/>
      <c r="G97" s="79"/>
      <c r="H97" s="79"/>
      <c r="I97" s="79"/>
      <c r="J97" s="79"/>
      <c r="K97" s="79"/>
      <c r="L97" s="79"/>
    </row>
    <row r="98" spans="1:12" x14ac:dyDescent="0.25">
      <c r="A98" s="84" t="s">
        <v>81</v>
      </c>
      <c r="B98" s="85"/>
      <c r="C98" s="85"/>
      <c r="D98" s="85"/>
      <c r="E98" s="85"/>
      <c r="F98" s="85"/>
      <c r="G98" s="85"/>
      <c r="H98" s="85"/>
      <c r="I98" s="85"/>
      <c r="J98" s="85"/>
      <c r="K98" s="85"/>
      <c r="L98" s="86"/>
    </row>
    <row r="99" spans="1:12" ht="15.6" customHeight="1" x14ac:dyDescent="0.25">
      <c r="A99" s="3"/>
      <c r="B99" s="125" t="s">
        <v>5</v>
      </c>
      <c r="C99" s="125"/>
      <c r="D99" s="125"/>
      <c r="E99" s="125"/>
      <c r="F99" s="125" t="s">
        <v>6</v>
      </c>
      <c r="G99" s="125" t="s">
        <v>7</v>
      </c>
      <c r="H99" s="125" t="s">
        <v>8</v>
      </c>
      <c r="I99" s="126" t="s">
        <v>9</v>
      </c>
      <c r="J99" s="127" t="s">
        <v>10</v>
      </c>
      <c r="K99" s="128"/>
      <c r="L99" s="120" t="s">
        <v>11</v>
      </c>
    </row>
    <row r="100" spans="1:12" ht="15.6" customHeight="1" x14ac:dyDescent="0.25">
      <c r="A100" s="3"/>
      <c r="B100" s="121" t="s">
        <v>12</v>
      </c>
      <c r="C100" s="121"/>
      <c r="D100" s="121" t="s">
        <v>13</v>
      </c>
      <c r="E100" s="121"/>
      <c r="F100" s="121"/>
      <c r="G100" s="121"/>
      <c r="H100" s="121"/>
      <c r="I100" s="106"/>
      <c r="J100" s="127"/>
      <c r="K100" s="128"/>
      <c r="L100" s="109"/>
    </row>
    <row r="101" spans="1:12" x14ac:dyDescent="0.25">
      <c r="A101" s="3"/>
      <c r="B101" s="4" t="s">
        <v>14</v>
      </c>
      <c r="C101" s="4" t="s">
        <v>15</v>
      </c>
      <c r="D101" s="4" t="s">
        <v>16</v>
      </c>
      <c r="E101" s="4" t="s">
        <v>17</v>
      </c>
      <c r="F101" s="121"/>
      <c r="G101" s="121"/>
      <c r="H101" s="121"/>
      <c r="I101" s="106"/>
      <c r="J101" s="129"/>
      <c r="K101" s="130"/>
      <c r="L101" s="109"/>
    </row>
    <row r="102" spans="1:12" x14ac:dyDescent="0.25">
      <c r="A102" s="5" t="s">
        <v>82</v>
      </c>
      <c r="B102" s="4">
        <f>B12+B78</f>
        <v>0</v>
      </c>
      <c r="C102" s="4">
        <f t="shared" ref="C102:I102" si="7">C12+C78</f>
        <v>0</v>
      </c>
      <c r="D102" s="4">
        <f t="shared" si="7"/>
        <v>3</v>
      </c>
      <c r="E102" s="4">
        <f t="shared" si="7"/>
        <v>18486.407348484849</v>
      </c>
      <c r="F102" s="4">
        <f>F12+F78</f>
        <v>0</v>
      </c>
      <c r="G102" s="4">
        <f t="shared" si="7"/>
        <v>399.31875000000002</v>
      </c>
      <c r="H102" s="4">
        <f t="shared" si="7"/>
        <v>0</v>
      </c>
      <c r="I102" s="4">
        <f t="shared" si="7"/>
        <v>44888.05333333333</v>
      </c>
      <c r="J102" s="107">
        <f>J78+J12</f>
        <v>81.015909090909091</v>
      </c>
      <c r="K102" s="108"/>
      <c r="L102" s="6">
        <f>SUM(B102:J102)</f>
        <v>63857.795340909084</v>
      </c>
    </row>
    <row r="103" spans="1:12" x14ac:dyDescent="0.25">
      <c r="A103" s="18"/>
      <c r="B103" s="19"/>
      <c r="C103" s="19"/>
      <c r="D103" s="19"/>
      <c r="E103" s="19"/>
      <c r="F103" s="19"/>
      <c r="G103" s="19"/>
      <c r="H103" s="19"/>
      <c r="I103" s="19"/>
      <c r="J103" s="19"/>
      <c r="K103" s="19"/>
      <c r="L103" s="20"/>
    </row>
    <row r="104" spans="1:12" x14ac:dyDescent="0.25">
      <c r="A104" s="97" t="s">
        <v>83</v>
      </c>
      <c r="B104" s="97"/>
      <c r="C104" s="97"/>
      <c r="D104" s="97"/>
      <c r="E104" s="97"/>
      <c r="F104" s="97"/>
      <c r="G104" s="97"/>
      <c r="H104" s="97"/>
      <c r="I104" s="97"/>
      <c r="J104" s="97"/>
      <c r="K104" s="97"/>
      <c r="L104" s="97"/>
    </row>
    <row r="105" spans="1:12" x14ac:dyDescent="0.25">
      <c r="A105" s="10" t="s">
        <v>21</v>
      </c>
      <c r="B105" s="4" t="s">
        <v>22</v>
      </c>
      <c r="C105" s="4" t="s">
        <v>23</v>
      </c>
      <c r="D105" s="106" t="s">
        <v>24</v>
      </c>
      <c r="E105" s="106"/>
      <c r="F105" s="106" t="s">
        <v>25</v>
      </c>
      <c r="G105" s="106"/>
      <c r="H105" s="106" t="s">
        <v>26</v>
      </c>
      <c r="I105" s="106"/>
      <c r="J105" s="107" t="s">
        <v>27</v>
      </c>
      <c r="K105" s="108"/>
      <c r="L105" s="6" t="s">
        <v>11</v>
      </c>
    </row>
    <row r="106" spans="1:12" x14ac:dyDescent="0.25">
      <c r="A106" s="5" t="s">
        <v>5</v>
      </c>
      <c r="B106" s="4">
        <f t="shared" ref="B106:B114" si="8">B17+B82</f>
        <v>0</v>
      </c>
      <c r="C106" s="4">
        <f t="shared" ref="C106:C114" si="9">C17+D82+C82</f>
        <v>11014.671742424242</v>
      </c>
      <c r="D106" s="107">
        <f t="shared" ref="D106:D114" si="10">D17+F82</f>
        <v>4166.4700757575756</v>
      </c>
      <c r="E106" s="356"/>
      <c r="F106" s="107">
        <f t="shared" ref="F106:F114" si="11">F17+H82</f>
        <v>2694.0151515151515</v>
      </c>
      <c r="G106" s="356"/>
      <c r="H106" s="107">
        <f t="shared" ref="H106:H114" si="12">H17+J82</f>
        <v>454.15378787878785</v>
      </c>
      <c r="I106" s="356"/>
      <c r="J106" s="107">
        <f>J17</f>
        <v>160</v>
      </c>
      <c r="K106" s="356"/>
      <c r="L106" s="6">
        <f>SUM(B106:K106)</f>
        <v>18489.310757575757</v>
      </c>
    </row>
    <row r="107" spans="1:12" x14ac:dyDescent="0.25">
      <c r="A107" s="5" t="s">
        <v>28</v>
      </c>
      <c r="B107" s="4">
        <f t="shared" si="8"/>
        <v>0</v>
      </c>
      <c r="C107" s="4">
        <f t="shared" si="9"/>
        <v>0</v>
      </c>
      <c r="D107" s="107">
        <f t="shared" si="10"/>
        <v>0</v>
      </c>
      <c r="E107" s="356"/>
      <c r="F107" s="107">
        <f t="shared" si="11"/>
        <v>0</v>
      </c>
      <c r="G107" s="356"/>
      <c r="H107" s="107">
        <f t="shared" si="12"/>
        <v>0</v>
      </c>
      <c r="I107" s="356"/>
      <c r="J107" s="107">
        <f t="shared" ref="J107:J114" si="13">J18</f>
        <v>0</v>
      </c>
      <c r="K107" s="356"/>
      <c r="L107" s="6">
        <f t="shared" ref="L107:L114" si="14">SUM(B107:K107)</f>
        <v>0</v>
      </c>
    </row>
    <row r="108" spans="1:12" x14ac:dyDescent="0.25">
      <c r="A108" s="5" t="s">
        <v>7</v>
      </c>
      <c r="B108" s="4">
        <f t="shared" si="8"/>
        <v>0</v>
      </c>
      <c r="C108" s="4">
        <f t="shared" si="9"/>
        <v>399.4778409090909</v>
      </c>
      <c r="D108" s="107">
        <f t="shared" si="10"/>
        <v>0</v>
      </c>
      <c r="E108" s="356"/>
      <c r="F108" s="107">
        <f t="shared" si="11"/>
        <v>0</v>
      </c>
      <c r="G108" s="356"/>
      <c r="H108" s="107">
        <f t="shared" si="12"/>
        <v>0</v>
      </c>
      <c r="I108" s="356"/>
      <c r="J108" s="107">
        <f t="shared" si="13"/>
        <v>0</v>
      </c>
      <c r="K108" s="356"/>
      <c r="L108" s="6">
        <f t="shared" si="14"/>
        <v>399.4778409090909</v>
      </c>
    </row>
    <row r="109" spans="1:12" x14ac:dyDescent="0.25">
      <c r="A109" s="5" t="s">
        <v>29</v>
      </c>
      <c r="B109" s="4">
        <f t="shared" si="8"/>
        <v>0</v>
      </c>
      <c r="C109" s="4">
        <f t="shared" si="9"/>
        <v>0</v>
      </c>
      <c r="D109" s="107">
        <f t="shared" si="10"/>
        <v>0</v>
      </c>
      <c r="E109" s="356"/>
      <c r="F109" s="107">
        <f t="shared" si="11"/>
        <v>0</v>
      </c>
      <c r="G109" s="356"/>
      <c r="H109" s="107">
        <f t="shared" si="12"/>
        <v>0</v>
      </c>
      <c r="I109" s="356"/>
      <c r="J109" s="107">
        <f t="shared" si="13"/>
        <v>0</v>
      </c>
      <c r="K109" s="356"/>
      <c r="L109" s="6">
        <f t="shared" si="14"/>
        <v>0</v>
      </c>
    </row>
    <row r="110" spans="1:12" x14ac:dyDescent="0.25">
      <c r="A110" s="5" t="s">
        <v>30</v>
      </c>
      <c r="B110" s="4">
        <f t="shared" si="8"/>
        <v>0</v>
      </c>
      <c r="C110" s="4">
        <f t="shared" si="9"/>
        <v>580.10909090909092</v>
      </c>
      <c r="D110" s="107">
        <f t="shared" si="10"/>
        <v>5</v>
      </c>
      <c r="E110" s="356"/>
      <c r="F110" s="107">
        <f t="shared" si="11"/>
        <v>0</v>
      </c>
      <c r="G110" s="356"/>
      <c r="H110" s="107">
        <f t="shared" si="12"/>
        <v>0</v>
      </c>
      <c r="I110" s="356"/>
      <c r="J110" s="107">
        <f t="shared" si="13"/>
        <v>0</v>
      </c>
      <c r="K110" s="356"/>
      <c r="L110" s="6">
        <f t="shared" si="14"/>
        <v>585.10909090909092</v>
      </c>
    </row>
    <row r="111" spans="1:12" x14ac:dyDescent="0.25">
      <c r="A111" s="5" t="s">
        <v>31</v>
      </c>
      <c r="B111" s="4">
        <f t="shared" si="8"/>
        <v>0</v>
      </c>
      <c r="C111" s="4">
        <f t="shared" si="9"/>
        <v>37581.353977272731</v>
      </c>
      <c r="D111" s="107">
        <f t="shared" si="10"/>
        <v>5841.1985984848488</v>
      </c>
      <c r="E111" s="356"/>
      <c r="F111" s="107">
        <f t="shared" si="11"/>
        <v>872.31136363636358</v>
      </c>
      <c r="G111" s="356"/>
      <c r="H111" s="107">
        <f t="shared" si="12"/>
        <v>8.0178030303030301</v>
      </c>
      <c r="I111" s="356"/>
      <c r="J111" s="107">
        <f t="shared" si="13"/>
        <v>0</v>
      </c>
      <c r="K111" s="356"/>
      <c r="L111" s="6">
        <f t="shared" si="14"/>
        <v>44302.881742424244</v>
      </c>
    </row>
    <row r="112" spans="1:12" x14ac:dyDescent="0.25">
      <c r="A112" s="5" t="s">
        <v>32</v>
      </c>
      <c r="B112" s="4">
        <f t="shared" si="8"/>
        <v>0</v>
      </c>
      <c r="C112" s="4">
        <f t="shared" si="9"/>
        <v>0</v>
      </c>
      <c r="D112" s="107">
        <f t="shared" si="10"/>
        <v>0</v>
      </c>
      <c r="E112" s="356"/>
      <c r="F112" s="107">
        <f t="shared" si="11"/>
        <v>0</v>
      </c>
      <c r="G112" s="356"/>
      <c r="H112" s="107">
        <f t="shared" si="12"/>
        <v>0</v>
      </c>
      <c r="I112" s="356"/>
      <c r="J112" s="107">
        <f t="shared" si="13"/>
        <v>0</v>
      </c>
      <c r="K112" s="356"/>
      <c r="L112" s="6">
        <f t="shared" si="14"/>
        <v>0</v>
      </c>
    </row>
    <row r="113" spans="1:12" x14ac:dyDescent="0.25">
      <c r="A113" s="5" t="s">
        <v>10</v>
      </c>
      <c r="B113" s="4">
        <f t="shared" si="8"/>
        <v>0</v>
      </c>
      <c r="C113" s="4">
        <f t="shared" si="9"/>
        <v>64.015909090909091</v>
      </c>
      <c r="D113" s="107">
        <f t="shared" si="10"/>
        <v>17</v>
      </c>
      <c r="E113" s="356"/>
      <c r="F113" s="107">
        <f t="shared" si="11"/>
        <v>0</v>
      </c>
      <c r="G113" s="356"/>
      <c r="H113" s="107">
        <f t="shared" si="12"/>
        <v>0</v>
      </c>
      <c r="I113" s="356"/>
      <c r="J113" s="107">
        <f t="shared" si="13"/>
        <v>0</v>
      </c>
      <c r="K113" s="356"/>
      <c r="L113" s="6">
        <f t="shared" si="14"/>
        <v>81.015909090909091</v>
      </c>
    </row>
    <row r="114" spans="1:12" x14ac:dyDescent="0.25">
      <c r="A114" s="5" t="s">
        <v>10</v>
      </c>
      <c r="B114" s="4">
        <f t="shared" si="8"/>
        <v>0</v>
      </c>
      <c r="C114" s="4">
        <f t="shared" si="9"/>
        <v>0</v>
      </c>
      <c r="D114" s="107">
        <f t="shared" si="10"/>
        <v>0</v>
      </c>
      <c r="E114" s="356"/>
      <c r="F114" s="107">
        <f t="shared" si="11"/>
        <v>0</v>
      </c>
      <c r="G114" s="356"/>
      <c r="H114" s="107">
        <f t="shared" si="12"/>
        <v>0</v>
      </c>
      <c r="I114" s="356"/>
      <c r="J114" s="107">
        <f t="shared" si="13"/>
        <v>0</v>
      </c>
      <c r="K114" s="356"/>
      <c r="L114" s="6">
        <f t="shared" si="14"/>
        <v>0</v>
      </c>
    </row>
    <row r="115" spans="1:12" x14ac:dyDescent="0.25">
      <c r="A115" s="11" t="s">
        <v>11</v>
      </c>
      <c r="B115" s="6">
        <f>SUM(B106:B114)</f>
        <v>0</v>
      </c>
      <c r="C115" s="6">
        <f t="shared" ref="C115:J115" si="15">SUM(C106:C114)</f>
        <v>49639.628560606063</v>
      </c>
      <c r="D115" s="109">
        <f>SUM(D106:D114)</f>
        <v>10029.668674242424</v>
      </c>
      <c r="E115" s="109">
        <f t="shared" si="15"/>
        <v>0</v>
      </c>
      <c r="F115" s="109">
        <f t="shared" si="15"/>
        <v>3566.3265151515152</v>
      </c>
      <c r="G115" s="109">
        <f t="shared" si="15"/>
        <v>0</v>
      </c>
      <c r="H115" s="109">
        <f t="shared" si="15"/>
        <v>462.17159090909087</v>
      </c>
      <c r="I115" s="109">
        <f t="shared" si="15"/>
        <v>0</v>
      </c>
      <c r="J115" s="110">
        <f t="shared" si="15"/>
        <v>160</v>
      </c>
      <c r="K115" s="111"/>
      <c r="L115" s="6">
        <f t="shared" ref="L115" si="16">SUM(L106:L114)</f>
        <v>63857.795340909091</v>
      </c>
    </row>
    <row r="117" spans="1:12" x14ac:dyDescent="0.25">
      <c r="A117" s="84" t="s">
        <v>84</v>
      </c>
      <c r="B117" s="85"/>
      <c r="C117" s="85"/>
      <c r="D117" s="85"/>
      <c r="E117" s="85"/>
      <c r="F117" s="85"/>
      <c r="G117" s="85"/>
      <c r="H117" s="85"/>
      <c r="I117" s="85"/>
      <c r="J117" s="85"/>
      <c r="K117" s="85"/>
      <c r="L117" s="86"/>
    </row>
    <row r="118" spans="1:12" x14ac:dyDescent="0.25">
      <c r="A118" s="3"/>
      <c r="B118" s="15" t="s">
        <v>22</v>
      </c>
      <c r="C118" s="15" t="s">
        <v>39</v>
      </c>
      <c r="D118" s="15" t="s">
        <v>40</v>
      </c>
      <c r="E118" s="15" t="s">
        <v>41</v>
      </c>
      <c r="F118" s="15" t="s">
        <v>42</v>
      </c>
      <c r="G118" s="15" t="s">
        <v>43</v>
      </c>
      <c r="H118" s="15" t="s">
        <v>44</v>
      </c>
      <c r="I118" s="15" t="s">
        <v>45</v>
      </c>
      <c r="J118" s="15" t="s">
        <v>46</v>
      </c>
      <c r="K118" s="15" t="s">
        <v>47</v>
      </c>
      <c r="L118" s="16" t="s">
        <v>11</v>
      </c>
    </row>
    <row r="119" spans="1:12" x14ac:dyDescent="0.25">
      <c r="A119" s="5" t="s">
        <v>74</v>
      </c>
      <c r="B119" s="4">
        <f t="shared" ref="B119:J119" si="17">B43+B95</f>
        <v>378.89886363636367</v>
      </c>
      <c r="C119" s="4">
        <f t="shared" si="17"/>
        <v>73.262499999999989</v>
      </c>
      <c r="D119" s="4">
        <f t="shared" si="17"/>
        <v>83.609469696969711</v>
      </c>
      <c r="E119" s="4">
        <f t="shared" si="17"/>
        <v>2777.7410984848484</v>
      </c>
      <c r="F119" s="4">
        <f t="shared" si="17"/>
        <v>12333.519886363636</v>
      </c>
      <c r="G119" s="4">
        <f t="shared" si="17"/>
        <v>10841.266856060607</v>
      </c>
      <c r="H119" s="4">
        <f t="shared" si="17"/>
        <v>8818.0073863636353</v>
      </c>
      <c r="I119" s="4">
        <f t="shared" si="17"/>
        <v>17665.511174242423</v>
      </c>
      <c r="J119" s="4">
        <f t="shared" si="17"/>
        <v>10885.978106060607</v>
      </c>
      <c r="K119" s="4"/>
      <c r="L119" s="6">
        <f>SUM(B119:K119)</f>
        <v>63857.795340909084</v>
      </c>
    </row>
    <row r="120" spans="1:12" x14ac:dyDescent="0.25">
      <c r="A120" s="7"/>
      <c r="B120" s="8"/>
      <c r="C120" s="8"/>
      <c r="D120" s="8"/>
      <c r="E120" s="8"/>
      <c r="F120" s="8"/>
      <c r="G120" s="8"/>
      <c r="H120" s="8"/>
      <c r="I120" s="8"/>
      <c r="J120" s="8"/>
      <c r="K120" s="8"/>
      <c r="L120" s="9"/>
    </row>
    <row r="121" spans="1:12" x14ac:dyDescent="0.25">
      <c r="A121" s="79" t="s">
        <v>85</v>
      </c>
      <c r="B121" s="79"/>
      <c r="C121" s="79"/>
      <c r="D121" s="79"/>
      <c r="E121" s="79"/>
      <c r="F121" s="79"/>
      <c r="G121" s="79"/>
      <c r="H121" s="79"/>
      <c r="I121" s="79"/>
      <c r="J121" s="79"/>
      <c r="K121" s="79"/>
      <c r="L121" s="79"/>
    </row>
    <row r="122" spans="1:12" x14ac:dyDescent="0.25">
      <c r="A122" s="84" t="s">
        <v>86</v>
      </c>
      <c r="B122" s="85"/>
      <c r="C122" s="85"/>
      <c r="D122" s="85"/>
      <c r="E122" s="85"/>
      <c r="F122" s="85"/>
      <c r="G122" s="85"/>
      <c r="H122" s="85"/>
      <c r="I122" s="85"/>
      <c r="J122" s="85"/>
      <c r="K122" s="85"/>
      <c r="L122" s="86"/>
    </row>
    <row r="123" spans="1:12" x14ac:dyDescent="0.25">
      <c r="A123" s="23" t="s">
        <v>87</v>
      </c>
      <c r="B123" s="23"/>
    </row>
    <row r="124" spans="1:12" x14ac:dyDescent="0.25">
      <c r="A124" s="23" t="s">
        <v>88</v>
      </c>
      <c r="B124" s="25"/>
    </row>
    <row r="125" spans="1:12" x14ac:dyDescent="0.25">
      <c r="A125" s="23" t="s">
        <v>89</v>
      </c>
      <c r="B125" s="25"/>
    </row>
  </sheetData>
  <mergeCells count="297">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9:D59"/>
    <mergeCell ref="E59:L59"/>
    <mergeCell ref="A60:C60"/>
    <mergeCell ref="E60:K60"/>
    <mergeCell ref="A55:D55"/>
    <mergeCell ref="E55:F55"/>
    <mergeCell ref="G55:H55"/>
    <mergeCell ref="I55:J55"/>
    <mergeCell ref="K55:L55"/>
    <mergeCell ref="A56:D56"/>
    <mergeCell ref="E56:F56"/>
    <mergeCell ref="G56:H56"/>
    <mergeCell ref="I56:J56"/>
    <mergeCell ref="K56:L56"/>
    <mergeCell ref="A67:L67"/>
    <mergeCell ref="A68:L68"/>
    <mergeCell ref="B69:C69"/>
    <mergeCell ref="B70:C70"/>
    <mergeCell ref="B71:C71"/>
    <mergeCell ref="A73:L73"/>
    <mergeCell ref="A61:C61"/>
    <mergeCell ref="E61:K61"/>
    <mergeCell ref="A63:D63"/>
    <mergeCell ref="E63:L63"/>
    <mergeCell ref="A64:C65"/>
    <mergeCell ref="D64:D65"/>
    <mergeCell ref="E64:K65"/>
    <mergeCell ref="L64:L65"/>
    <mergeCell ref="A74:L74"/>
    <mergeCell ref="B75:E75"/>
    <mergeCell ref="F75:F77"/>
    <mergeCell ref="G75:G77"/>
    <mergeCell ref="H75:H77"/>
    <mergeCell ref="I75:I77"/>
    <mergeCell ref="J75:K77"/>
    <mergeCell ref="L75:L77"/>
    <mergeCell ref="B76:C76"/>
    <mergeCell ref="D76:E76"/>
    <mergeCell ref="D82:E82"/>
    <mergeCell ref="F82:G82"/>
    <mergeCell ref="H82:I82"/>
    <mergeCell ref="J82:K82"/>
    <mergeCell ref="D83:E83"/>
    <mergeCell ref="F83:G83"/>
    <mergeCell ref="H83:I83"/>
    <mergeCell ref="J83:K83"/>
    <mergeCell ref="J78:K78"/>
    <mergeCell ref="A80:L80"/>
    <mergeCell ref="D81:E81"/>
    <mergeCell ref="F81:G81"/>
    <mergeCell ref="H81:I81"/>
    <mergeCell ref="J81:K81"/>
    <mergeCell ref="D86:E86"/>
    <mergeCell ref="F86:G86"/>
    <mergeCell ref="H86:I86"/>
    <mergeCell ref="J86:K86"/>
    <mergeCell ref="D87:E87"/>
    <mergeCell ref="F87:G87"/>
    <mergeCell ref="H87:I87"/>
    <mergeCell ref="J87:K87"/>
    <mergeCell ref="D84:E84"/>
    <mergeCell ref="F84:G84"/>
    <mergeCell ref="H84:I84"/>
    <mergeCell ref="J84:K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B100:C100"/>
    <mergeCell ref="D100:E100"/>
    <mergeCell ref="J102:K102"/>
    <mergeCell ref="A104:L104"/>
    <mergeCell ref="D105:E105"/>
    <mergeCell ref="F105:G105"/>
    <mergeCell ref="H105:I105"/>
    <mergeCell ref="J105:K105"/>
    <mergeCell ref="A93:L93"/>
    <mergeCell ref="A97:L97"/>
    <mergeCell ref="A98:L98"/>
    <mergeCell ref="B99:E99"/>
    <mergeCell ref="F99:F101"/>
    <mergeCell ref="G99:G101"/>
    <mergeCell ref="H99:H101"/>
    <mergeCell ref="I99:I101"/>
    <mergeCell ref="J99:K101"/>
    <mergeCell ref="L99:L101"/>
    <mergeCell ref="D108:E108"/>
    <mergeCell ref="F108:G108"/>
    <mergeCell ref="H108:I108"/>
    <mergeCell ref="J108:K108"/>
    <mergeCell ref="D109:E109"/>
    <mergeCell ref="F109:G109"/>
    <mergeCell ref="H109:I109"/>
    <mergeCell ref="J109:K109"/>
    <mergeCell ref="D106:E106"/>
    <mergeCell ref="F106:G106"/>
    <mergeCell ref="H106:I106"/>
    <mergeCell ref="J106:K106"/>
    <mergeCell ref="D107:E107"/>
    <mergeCell ref="F107:G107"/>
    <mergeCell ref="H107:I107"/>
    <mergeCell ref="J107:K107"/>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A117:L117"/>
    <mergeCell ref="A121:L121"/>
    <mergeCell ref="A122:L122"/>
    <mergeCell ref="D114:E114"/>
    <mergeCell ref="F114:G114"/>
    <mergeCell ref="H114:I114"/>
    <mergeCell ref="J114:K114"/>
    <mergeCell ref="D115:E115"/>
    <mergeCell ref="F115:G115"/>
    <mergeCell ref="H115:I115"/>
    <mergeCell ref="J115:K115"/>
  </mergeCells>
  <pageMargins left="0.25" right="0.25" top="0.75" bottom="0.75" header="0.3" footer="0.3"/>
  <pageSetup scale="76"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31185-32A2-4CD7-9884-36AC4BDB2594}">
  <sheetPr>
    <pageSetUpPr fitToPage="1"/>
  </sheetPr>
  <dimension ref="A1:L125"/>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1</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14</v>
      </c>
      <c r="C11" s="4" t="s">
        <v>15</v>
      </c>
      <c r="D11" s="4" t="s">
        <v>16</v>
      </c>
      <c r="E11" s="4" t="s">
        <v>17</v>
      </c>
      <c r="F11" s="121"/>
      <c r="G11" s="121"/>
      <c r="H11" s="121"/>
      <c r="I11" s="106"/>
      <c r="J11" s="129"/>
      <c r="K11" s="130"/>
      <c r="L11" s="109"/>
    </row>
    <row r="12" spans="1:12" s="2" customFormat="1" x14ac:dyDescent="0.25">
      <c r="A12" s="5" t="s">
        <v>18</v>
      </c>
      <c r="B12" s="4">
        <f>'[19]WI Gas'!B12+[19]WEPCO!B12+[19]WPSC!B12+[19]Alliant!B12+[19]NSP!B12+[19]MWNG!B12+'[19]SWL&amp;P'!B12+'[19]City Gas'!B12+[19]SCVNG!B12+[19]Florence!B12+'[19]MG&amp;E'!B12</f>
        <v>0</v>
      </c>
      <c r="C12" s="4">
        <f>'[19]WI Gas'!C12+[19]WEPCO!C12+[19]WPSC!C12+[19]Alliant!C12+[19]NSP!C12+[19]MWNG!C12+'[19]SWL&amp;P'!C12+'[19]City Gas'!C12+[19]SCVNG!C12+[19]Florence!C12+'[19]MG&amp;E'!C12</f>
        <v>0</v>
      </c>
      <c r="D12" s="4">
        <f>'[19]WI Gas'!D12+[19]WEPCO!D12+[19]WPSC!D12+[19]Alliant!D12+[19]NSP!D12+[19]MWNG!D12+'[19]SWL&amp;P'!D12+'[19]City Gas'!D12+[19]SCVNG!D12+[19]Florence!D12+'[19]MG&amp;E'!D12</f>
        <v>3</v>
      </c>
      <c r="E12" s="4">
        <f>'[19]WI Gas'!E12+[19]WEPCO!E12+[19]WPSC!E12+[19]Alliant!E12+[19]NSP!E12+[19]MWNG!E12+'[19]SWL&amp;P'!E12+'[19]City Gas'!E12+[19]SCVNG!E12+[19]Florence!E12+'[19]MG&amp;E'!E12</f>
        <v>13187.88</v>
      </c>
      <c r="F12" s="4">
        <f>'[19]WI Gas'!F12+[19]WEPCO!F12+[19]WPSC!F12+[19]Alliant!F12+[19]NSP!F12+[19]MWNG!F12+'[19]SWL&amp;P'!F12+'[19]City Gas'!F12+[19]SCVNG!F12+[19]Florence!F12+'[19]MG&amp;E'!F12</f>
        <v>0</v>
      </c>
      <c r="G12" s="4">
        <f>'[19]WI Gas'!G12+[19]WEPCO!G12+[19]WPSC!G12+[19]Alliant!G12+[19]NSP!G12+[19]MWNG!G12+'[19]SWL&amp;P'!G12+'[19]City Gas'!G12+[19]SCVNG!G12+[19]Florence!G12+'[19]MG&amp;E'!G12</f>
        <v>3</v>
      </c>
      <c r="H12" s="4">
        <f>'[19]WI Gas'!H12+[19]WEPCO!H12+[19]WPSC!H12+[19]Alliant!H12+[19]NSP!H12+[19]MWNG!H12+'[19]SWL&amp;P'!H12+'[19]City Gas'!H12+[19]SCVNG!H12+[19]Florence!H12+'[19]MG&amp;E'!H12</f>
        <v>0</v>
      </c>
      <c r="I12" s="4">
        <f>'[19]WI Gas'!I12+[19]WEPCO!I12+[19]WPSC!I12+[19]Alliant!I12+[19]NSP!I12+[19]MWNG!I12+'[19]SWL&amp;P'!I12+'[19]City Gas'!I12+[19]SCVNG!I12+[19]Florence!I12+'[19]MG&amp;E'!I12</f>
        <v>23386.05</v>
      </c>
      <c r="J12" s="107">
        <f>'[19]WI Gas'!J12:K12+[19]WEPCO!J12+[19]WPSC!J12+[19]Alliant!J12+[19]NSP!J12+[19]MWNG!J12+'[19]SWL&amp;P'!J12:K12+'[19]City Gas'!J12:K12+[19]SCVNG!J12+[19]Florence!J12+'[19]MG&amp;E'!J12:K12</f>
        <v>87</v>
      </c>
      <c r="K12" s="108"/>
      <c r="L12" s="6">
        <f>SUM(B12:J12)</f>
        <v>36666.93</v>
      </c>
    </row>
    <row r="13" spans="1:12" s="2" customFormat="1" x14ac:dyDescent="0.25">
      <c r="A13" s="5" t="s">
        <v>19</v>
      </c>
      <c r="B13" s="4">
        <f>'[19]WI Gas'!B13+[19]WEPCO!B13+[19]WPSC!B13+[19]Alliant!B13+[19]NSP!B13+[19]MWNG!B13+'[19]SWL&amp;P'!B13+'[19]City Gas'!B13+[19]SCVNG!B13+[19]Florence!B13+'[19]MG&amp;E'!B13</f>
        <v>0</v>
      </c>
      <c r="C13" s="4">
        <f>'[19]WI Gas'!C13+[19]WEPCO!C13+[19]WPSC!C13+[19]Alliant!C13+[19]NSP!C13+[19]MWNG!C13+'[19]SWL&amp;P'!C13+'[19]City Gas'!C13+[19]SCVNG!C13+[19]Florence!C13+'[19]MG&amp;E'!C13</f>
        <v>0</v>
      </c>
      <c r="D13" s="4">
        <f>'[19]WI Gas'!D13+[19]WEPCO!D13+[19]WPSC!D13+[19]Alliant!D13+[19]NSP!D13+[19]MWNG!D13+'[19]SWL&amp;P'!D13+'[19]City Gas'!D13+[19]SCVNG!D13+[19]Florence!D13+'[19]MG&amp;E'!D13</f>
        <v>46</v>
      </c>
      <c r="E13" s="4">
        <f>'[19]WI Gas'!E13+[19]WEPCO!E13+[19]WPSC!E13+[19]Alliant!E13+[19]NSP!E13+[19]MWNG!E13+'[19]SWL&amp;P'!E13+'[19]City Gas'!E13+[19]SCVNG!E13+[19]Florence!E13+'[19]MG&amp;E'!E13</f>
        <v>323046</v>
      </c>
      <c r="F13" s="4">
        <f>'[19]WI Gas'!F13+[19]WEPCO!F13+[19]WPSC!F13+[19]Alliant!F13+[19]NSP!F13+[19]MWNG!F13+'[19]SWL&amp;P'!F13+'[19]City Gas'!F13+[19]SCVNG!F13+[19]Florence!F13+'[19]MG&amp;E'!F13</f>
        <v>0</v>
      </c>
      <c r="G13" s="4">
        <f>'[19]WI Gas'!G13+[19]WEPCO!G13+[19]WPSC!G13+[19]Alliant!G13+[19]NSP!G13+[19]MWNG!G13+'[19]SWL&amp;P'!G13+'[19]City Gas'!G13+[19]SCVNG!G13+[19]Florence!G13+'[19]MG&amp;E'!G13</f>
        <v>25428</v>
      </c>
      <c r="H13" s="4">
        <f>'[19]WI Gas'!H13+[19]WEPCO!H13+[19]WPSC!H13+[19]Alliant!H13+[19]NSP!H13+[19]MWNG!H13+'[19]SWL&amp;P'!H13+'[19]City Gas'!H13+[19]SCVNG!H13+[19]Florence!H13+'[19]MG&amp;E'!H13</f>
        <v>0</v>
      </c>
      <c r="I13" s="4">
        <f>'[19]WI Gas'!I13+[19]WEPCO!I13+[19]WPSC!I13+[19]Alliant!I13+[19]NSP!I13+[19]MWNG!I13+'[19]SWL&amp;P'!I13+'[19]City Gas'!I13+[19]SCVNG!I13+[19]Florence!I13+'[19]MG&amp;E'!I13</f>
        <v>1226614</v>
      </c>
      <c r="J13" s="107">
        <f>'[19]WI Gas'!J13:K13+[19]WEPCO!J13+[19]WPSC!J13+[19]Alliant!J13+[19]NSP!J13+[19]MWNG!J13+'[19]SWL&amp;P'!J13:K13+'[19]City Gas'!J13:K13+[19]SCVNG!J13+[19]Florence!J13+'[19]MG&amp;E'!J13:K13</f>
        <v>2</v>
      </c>
      <c r="K13" s="108"/>
      <c r="L13" s="6">
        <f>SUM(B13:J13)</f>
        <v>1575136</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'[19]WI Gas'!B17+[19]WEPCO!B17+[19]WPSC!B17+[19]Alliant!B17+[19]NSP!B17+[19]MWNG!B17+'[19]SWL&amp;P'!B17+'[19]City Gas'!B17+[19]SCVNG!B17+[19]Florence!B17+'[19]MG&amp;E'!B17</f>
        <v>0</v>
      </c>
      <c r="C17" s="4">
        <f>'[19]WI Gas'!C17+[19]WEPCO!C17+[19]WPSC!C17+[19]Alliant!C17+[19]NSP!C17+[19]MWNG!C17+'[19]SWL&amp;P'!C17+'[19]City Gas'!C17+[19]SCVNG!C17+[19]Florence!C17+'[19]MG&amp;E'!C17</f>
        <v>5746.88</v>
      </c>
      <c r="D17" s="107">
        <f>'[19]WI Gas'!D17:E17+[19]WEPCO!D17+[19]WPSC!D17+[19]Alliant!D17+[19]NSP!D17+[19]MWNG!D17+'[19]SWL&amp;P'!D17:E17+'[19]City Gas'!D17:E17+[19]SCVNG!D17+[19]Florence!D17+'[19]MG&amp;E'!D17:E17</f>
        <v>4173</v>
      </c>
      <c r="E17" s="108"/>
      <c r="F17" s="107">
        <f>'[19]WI Gas'!F17:G17+[19]WEPCO!F17+[19]WPSC!F17+[19]Alliant!F17+[19]NSP!F17+[19]MWNG!F17+'[19]SWL&amp;P'!F17:G17+'[19]City Gas'!F17:G17+[19]SCVNG!F17+[19]Florence!F17+'[19]MG&amp;E'!F17:G17</f>
        <v>2683</v>
      </c>
      <c r="G17" s="108"/>
      <c r="H17" s="107">
        <f>'[19]WI Gas'!H17:I17+[19]WEPCO!H17+[19]WPSC!H17+[19]Alliant!H17+[19]NSP!H17+[19]MWNG!H17+'[19]SWL&amp;P'!H17:I17+'[19]City Gas'!H17:I17+[19]SCVNG!H17+[19]Florence!H17+'[19]MG&amp;E'!H17:I17</f>
        <v>441</v>
      </c>
      <c r="I17" s="108"/>
      <c r="J17" s="107">
        <f>'[19]WI Gas'!J17:K17+[19]WEPCO!J17+[19]WPSC!J17+[19]Alliant!J17+[19]NSP!J17+[19]MWNG!J17+'[19]SWL&amp;P'!J17:K17+'[19]City Gas'!J17:K17+[19]SCVNG!J17+[19]Florence!J17+'[19]MG&amp;E'!J17:K17</f>
        <v>147</v>
      </c>
      <c r="K17" s="108"/>
      <c r="L17" s="6">
        <f>SUM(B17:J17)</f>
        <v>13190.880000000001</v>
      </c>
    </row>
    <row r="18" spans="1:12" s="2" customFormat="1" x14ac:dyDescent="0.25">
      <c r="A18" s="5" t="s">
        <v>28</v>
      </c>
      <c r="B18" s="4">
        <f>'[19]WI Gas'!B18+[19]WEPCO!B18+[19]WPSC!B18+[19]Alliant!B18+[19]NSP!B18+[19]MWNG!B18+'[19]SWL&amp;P'!B18+'[19]City Gas'!B18+[19]SCVNG!B18+[19]Florence!B18+'[19]MG&amp;E'!B18</f>
        <v>0</v>
      </c>
      <c r="C18" s="4">
        <f>'[19]WI Gas'!C18+[19]WEPCO!C18+[19]WPSC!C18+[19]Alliant!C18+[19]NSP!C18+[19]MWNG!C18+'[19]SWL&amp;P'!C18+'[19]City Gas'!C18+[19]SCVNG!C18+[19]Florence!C18+'[19]MG&amp;E'!C18</f>
        <v>0</v>
      </c>
      <c r="D18" s="107">
        <f>'[19]WI Gas'!D18:E18+[19]WEPCO!D18+[19]WPSC!D18+[19]Alliant!D18+[19]NSP!D18+[19]MWNG!D18+'[19]SWL&amp;P'!D18:E18+'[19]City Gas'!D18:E18+[19]SCVNG!D18+[19]Florence!D18+'[19]MG&amp;E'!D18:E18</f>
        <v>0</v>
      </c>
      <c r="E18" s="108"/>
      <c r="F18" s="107">
        <f>'[19]WI Gas'!F18:G18+[19]WEPCO!F18+[19]WPSC!F18+[19]Alliant!F18+[19]NSP!F18+[19]MWNG!F18+'[19]SWL&amp;P'!F18:G18+'[19]City Gas'!F18:G18+[19]SCVNG!F18+[19]Florence!F18+'[19]MG&amp;E'!F18:G18</f>
        <v>0</v>
      </c>
      <c r="G18" s="108"/>
      <c r="H18" s="107">
        <f>'[19]WI Gas'!H18:I18+[19]WEPCO!H18+[19]WPSC!H18+[19]Alliant!H18+[19]NSP!H18+[19]MWNG!H18+'[19]SWL&amp;P'!H18:I18+'[19]City Gas'!H18:I18+[19]SCVNG!H18+[19]Florence!H18+'[19]MG&amp;E'!H18:I18</f>
        <v>0</v>
      </c>
      <c r="I18" s="108"/>
      <c r="J18" s="107">
        <f>'[19]WI Gas'!J18:K18+[19]WEPCO!J18+[19]WPSC!J18+[19]Alliant!J18+[19]NSP!J18+[19]MWNG!J18+'[19]SWL&amp;P'!J18:K18+'[19]City Gas'!J18:K18+[19]SCVNG!J18+[19]Florence!J18+'[19]MG&amp;E'!J18:K18</f>
        <v>0</v>
      </c>
      <c r="K18" s="108"/>
      <c r="L18" s="6">
        <f t="shared" ref="L18:L25" si="0">SUM(B18:J18)</f>
        <v>0</v>
      </c>
    </row>
    <row r="19" spans="1:12" s="2" customFormat="1" x14ac:dyDescent="0.25">
      <c r="A19" s="5" t="s">
        <v>7</v>
      </c>
      <c r="B19" s="4">
        <f>'[19]WI Gas'!B19+[19]WEPCO!B19+[19]WPSC!B19+[19]Alliant!B19+[19]NSP!B19+[19]MWNG!B19+'[19]SWL&amp;P'!B19+'[19]City Gas'!B19+[19]SCVNG!B19+[19]Florence!B19+'[19]MG&amp;E'!B19</f>
        <v>0</v>
      </c>
      <c r="C19" s="4">
        <f>'[19]WI Gas'!C19+[19]WEPCO!C19+[19]WPSC!C19+[19]Alliant!C19+[19]NSP!C19+[19]MWNG!C19+'[19]SWL&amp;P'!C19+'[19]City Gas'!C19+[19]SCVNG!C19+[19]Florence!C19+'[19]MG&amp;E'!C19</f>
        <v>3</v>
      </c>
      <c r="D19" s="107">
        <f>'[19]WI Gas'!D19:E19+[19]WEPCO!D19+[19]WPSC!D19+[19]Alliant!D19+[19]NSP!D19+[19]MWNG!D19+'[19]SWL&amp;P'!D19:E19+'[19]City Gas'!D19:E19+[19]SCVNG!D19+[19]Florence!D19+'[19]MG&amp;E'!D19:E19</f>
        <v>0</v>
      </c>
      <c r="E19" s="108"/>
      <c r="F19" s="107">
        <f>'[19]WI Gas'!F19:G19+[19]WEPCO!F19+[19]WPSC!F19+[19]Alliant!F19+[19]NSP!F19+[19]MWNG!F19+'[19]SWL&amp;P'!F19:G19+'[19]City Gas'!F19:G19+[19]SCVNG!F19+[19]Florence!F19+'[19]MG&amp;E'!F19:G19</f>
        <v>0</v>
      </c>
      <c r="G19" s="108"/>
      <c r="H19" s="107">
        <f>'[19]WI Gas'!H19:I19+[19]WEPCO!H19+[19]WPSC!H19+[19]Alliant!H19+[19]NSP!H19+[19]MWNG!H19+'[19]SWL&amp;P'!H19:I19+'[19]City Gas'!H19:I19+[19]SCVNG!H19+[19]Florence!H19+'[19]MG&amp;E'!H19:I19</f>
        <v>0</v>
      </c>
      <c r="I19" s="108"/>
      <c r="J19" s="107">
        <f>'[19]WI Gas'!J19:K19+[19]WEPCO!J19+[19]WPSC!J19+[19]Alliant!J19+[19]NSP!J19+[19]MWNG!J19+'[19]SWL&amp;P'!J19:K19+'[19]City Gas'!J19:K19+[19]SCVNG!J19+[19]Florence!J19+'[19]MG&amp;E'!J19:K19</f>
        <v>0</v>
      </c>
      <c r="K19" s="108"/>
      <c r="L19" s="6">
        <f t="shared" si="0"/>
        <v>3</v>
      </c>
    </row>
    <row r="20" spans="1:12" s="2" customFormat="1" x14ac:dyDescent="0.25">
      <c r="A20" s="5" t="s">
        <v>29</v>
      </c>
      <c r="B20" s="4">
        <f>'[19]WI Gas'!B20+[19]WEPCO!B20+[19]WPSC!B20+[19]Alliant!B20+[19]NSP!B20+[19]MWNG!B20+'[19]SWL&amp;P'!B20+'[19]City Gas'!B20+[19]SCVNG!B20+[19]Florence!B20+'[19]MG&amp;E'!B20</f>
        <v>0</v>
      </c>
      <c r="C20" s="4">
        <f>'[19]WI Gas'!C20+[19]WEPCO!C20+[19]WPSC!C20+[19]Alliant!C20+[19]NSP!C20+[19]MWNG!C20+'[19]SWL&amp;P'!C20+'[19]City Gas'!C20+[19]SCVNG!C20+[19]Florence!C20+'[19]MG&amp;E'!C20</f>
        <v>0</v>
      </c>
      <c r="D20" s="107">
        <f>'[19]WI Gas'!D20:E20+[19]WEPCO!D20+[19]WPSC!D20+[19]Alliant!D20+[19]NSP!D20+[19]MWNG!D20+'[19]SWL&amp;P'!D20:E20+'[19]City Gas'!D20:E20+[19]SCVNG!D20+[19]Florence!D20+'[19]MG&amp;E'!D20:E20</f>
        <v>0</v>
      </c>
      <c r="E20" s="108"/>
      <c r="F20" s="107">
        <f>'[19]WI Gas'!F20:G20+[19]WEPCO!F20+[19]WPSC!F20+[19]Alliant!F20+[19]NSP!F20+[19]MWNG!F20+'[19]SWL&amp;P'!F20:G20+'[19]City Gas'!F20:G20+[19]SCVNG!F20+[19]Florence!F20+'[19]MG&amp;E'!F20:G20</f>
        <v>0</v>
      </c>
      <c r="G20" s="108"/>
      <c r="H20" s="107">
        <f>'[19]WI Gas'!H20:I20+[19]WEPCO!H20+[19]WPSC!H20+[19]Alliant!H20+[19]NSP!H20+[19]MWNG!H20+'[19]SWL&amp;P'!H20:I20+'[19]City Gas'!H20:I20+[19]SCVNG!H20+[19]Florence!H20+'[19]MG&amp;E'!H20:I20</f>
        <v>0</v>
      </c>
      <c r="I20" s="108"/>
      <c r="J20" s="107">
        <f>'[19]WI Gas'!J20:K20+[19]WEPCO!J20+[19]WPSC!J20+[19]Alliant!J20+[19]NSP!J20+[19]MWNG!J20+'[19]SWL&amp;P'!J20:K20+'[19]City Gas'!J20:K20+[19]SCVNG!J20+[19]Florence!J20+'[19]MG&amp;E'!J20:K20</f>
        <v>0</v>
      </c>
      <c r="K20" s="108"/>
      <c r="L20" s="6">
        <f t="shared" si="0"/>
        <v>0</v>
      </c>
    </row>
    <row r="21" spans="1:12" s="2" customFormat="1" x14ac:dyDescent="0.25">
      <c r="A21" s="5" t="s">
        <v>30</v>
      </c>
      <c r="B21" s="4">
        <f>'[19]WI Gas'!B21+[19]WEPCO!B21+[19]WPSC!B21+[19]Alliant!B21+[19]NSP!B21+[19]MWNG!B21+'[19]SWL&amp;P'!B21+'[19]City Gas'!B21+[19]SCVNG!B21+[19]Florence!B21+'[19]MG&amp;E'!B21</f>
        <v>0</v>
      </c>
      <c r="C21" s="4">
        <f>'[19]WI Gas'!C21+[19]WEPCO!C21+[19]WPSC!C21+[19]Alliant!C21+[19]NSP!C21+[19]MWNG!C21+'[19]SWL&amp;P'!C21+'[19]City Gas'!C21+[19]SCVNG!C21+[19]Florence!C21+'[19]MG&amp;E'!C21</f>
        <v>179</v>
      </c>
      <c r="D21" s="107">
        <f>'[19]WI Gas'!D21:E21+[19]WEPCO!D21+[19]WPSC!D21+[19]Alliant!D21+[19]NSP!D21+[19]MWNG!D21+'[19]SWL&amp;P'!D21:E21+'[19]City Gas'!D21:E21+[19]SCVNG!D21+[19]Florence!D21+'[19]MG&amp;E'!D21:E21</f>
        <v>5</v>
      </c>
      <c r="E21" s="108"/>
      <c r="F21" s="107">
        <f>'[19]WI Gas'!F21:G21+[19]WEPCO!F21+[19]WPSC!F21+[19]Alliant!F21+[19]NSP!F21+[19]MWNG!F21+'[19]SWL&amp;P'!F21:G21+'[19]City Gas'!F21:G21+[19]SCVNG!F21+[19]Florence!F21+'[19]MG&amp;E'!F21:G21</f>
        <v>0</v>
      </c>
      <c r="G21" s="108"/>
      <c r="H21" s="107">
        <f>'[19]WI Gas'!H21:I21+[19]WEPCO!H21+[19]WPSC!H21+[19]Alliant!H21+[19]NSP!H21+[19]MWNG!H21+'[19]SWL&amp;P'!H21:I21+'[19]City Gas'!H21:I21+[19]SCVNG!H21+[19]Florence!H21+'[19]MG&amp;E'!H21:I21</f>
        <v>0</v>
      </c>
      <c r="I21" s="108"/>
      <c r="J21" s="107">
        <f>'[19]WI Gas'!J21:K21+[19]WEPCO!J21+[19]WPSC!J21+[19]Alliant!J21+[19]NSP!J21+[19]MWNG!J21+'[19]SWL&amp;P'!J21:K21+'[19]City Gas'!J21:K21+[19]SCVNG!J21+[19]Florence!J21+'[19]MG&amp;E'!J21:K21</f>
        <v>0</v>
      </c>
      <c r="K21" s="108"/>
      <c r="L21" s="6">
        <f t="shared" si="0"/>
        <v>184</v>
      </c>
    </row>
    <row r="22" spans="1:12" s="2" customFormat="1" x14ac:dyDescent="0.25">
      <c r="A22" s="5" t="s">
        <v>31</v>
      </c>
      <c r="B22" s="4">
        <f>'[19]WI Gas'!B22+[19]WEPCO!B22+[19]WPSC!B22+[19]Alliant!B22+[19]NSP!B22+[19]MWNG!B22+'[19]SWL&amp;P'!B22+'[19]City Gas'!B22+[19]SCVNG!B22+[19]Florence!B22+'[19]MG&amp;E'!B22</f>
        <v>0</v>
      </c>
      <c r="C22" s="4">
        <f>'[19]WI Gas'!C22+[19]WEPCO!C22+[19]WPSC!C22+[19]Alliant!C22+[19]NSP!C22+[19]MWNG!C22+'[19]SWL&amp;P'!C22+'[19]City Gas'!C22+[19]SCVNG!C22+[19]Florence!C22+'[19]MG&amp;E'!C22</f>
        <v>16621.54</v>
      </c>
      <c r="D22" s="107">
        <f>'[19]WI Gas'!D22:E22+[19]WEPCO!D22+[19]WPSC!D22+[19]Alliant!D22+[19]NSP!D22+[19]MWNG!D22+'[19]SWL&amp;P'!D22:E22+'[19]City Gas'!D22:E22+[19]SCVNG!D22+[19]Florence!D22+'[19]MG&amp;E'!D22:E22</f>
        <v>5735.51</v>
      </c>
      <c r="E22" s="108"/>
      <c r="F22" s="107">
        <f>'[19]WI Gas'!F22:G22+[19]WEPCO!F22+[19]WPSC!F22+[19]Alliant!F22+[19]NSP!F22+[19]MWNG!F22+'[19]SWL&amp;P'!F22:G22+'[19]City Gas'!F22:G22+[19]SCVNG!F22+[19]Florence!F22+'[19]MG&amp;E'!F22:G22</f>
        <v>837</v>
      </c>
      <c r="G22" s="108"/>
      <c r="H22" s="107">
        <f>'[19]WI Gas'!H22:I22+[19]WEPCO!H22+[19]WPSC!H22+[19]Alliant!H22+[19]NSP!H22+[19]MWNG!H22+'[19]SWL&amp;P'!H22:I22+'[19]City Gas'!H22:I22+[19]SCVNG!H22+[19]Florence!H22+'[19]MG&amp;E'!H22:I22</f>
        <v>8</v>
      </c>
      <c r="I22" s="108"/>
      <c r="J22" s="107">
        <f>'[19]WI Gas'!J22:K22+[19]WEPCO!J22+[19]WPSC!J22+[19]Alliant!J22+[19]NSP!J22+[19]MWNG!J22+'[19]SWL&amp;P'!J22:K22+'[19]City Gas'!J22:K22+[19]SCVNG!J22+[19]Florence!J22+'[19]MG&amp;E'!J22:K22</f>
        <v>0</v>
      </c>
      <c r="K22" s="108"/>
      <c r="L22" s="6">
        <f t="shared" si="0"/>
        <v>23202.050000000003</v>
      </c>
    </row>
    <row r="23" spans="1:12" s="2" customFormat="1" x14ac:dyDescent="0.25">
      <c r="A23" s="5" t="s">
        <v>32</v>
      </c>
      <c r="B23" s="4">
        <f>'[19]WI Gas'!B23+[19]WEPCO!B23+[19]WPSC!B23+[19]Alliant!B23+[19]NSP!B23+[19]MWNG!B23+'[19]SWL&amp;P'!B23+'[19]City Gas'!B23+[19]SCVNG!B23+[19]Florence!B23+'[19]MG&amp;E'!B23</f>
        <v>0</v>
      </c>
      <c r="C23" s="4">
        <f>'[19]WI Gas'!C23+[19]WEPCO!C23+[19]WPSC!C23+[19]Alliant!C23+[19]NSP!C23+[19]MWNG!C23+'[19]SWL&amp;P'!C23+'[19]City Gas'!C23+[19]SCVNG!C23+[19]Florence!C23+'[19]MG&amp;E'!C23</f>
        <v>0</v>
      </c>
      <c r="D23" s="107">
        <f>'[19]WI Gas'!D23:E23+[19]WEPCO!D23+[19]WPSC!D23+[19]Alliant!D23+[19]NSP!D23+[19]MWNG!D23+'[19]SWL&amp;P'!D23:E23+'[19]City Gas'!D23:E23+[19]SCVNG!D23+[19]Florence!D23+'[19]MG&amp;E'!D23:E23</f>
        <v>0</v>
      </c>
      <c r="E23" s="108"/>
      <c r="F23" s="107">
        <f>'[19]WI Gas'!F23:G23+[19]WEPCO!F23+[19]WPSC!F23+[19]Alliant!F23+[19]NSP!F23+[19]MWNG!F23+'[19]SWL&amp;P'!F23:G23+'[19]City Gas'!F23:G23+[19]SCVNG!F23+[19]Florence!F23+'[19]MG&amp;E'!F23:G23</f>
        <v>0</v>
      </c>
      <c r="G23" s="108"/>
      <c r="H23" s="107">
        <f>'[19]WI Gas'!H23:I23+[19]WEPCO!H23+[19]WPSC!H23+[19]Alliant!H23+[19]NSP!H23+[19]MWNG!H23+'[19]SWL&amp;P'!H23:I23+'[19]City Gas'!H23:I23+[19]SCVNG!H23+[19]Florence!H23+'[19]MG&amp;E'!H23:I23</f>
        <v>0</v>
      </c>
      <c r="I23" s="108"/>
      <c r="J23" s="107">
        <f>'[19]WI Gas'!J23:K23+[19]WEPCO!J23+[19]WPSC!J23+[19]Alliant!J23+[19]NSP!J23+[19]MWNG!J23+'[19]SWL&amp;P'!J23:K23+'[19]City Gas'!J23:K23+[19]SCVNG!J23+[19]Florence!J23+'[19]MG&amp;E'!J23:K23</f>
        <v>0</v>
      </c>
      <c r="K23" s="108"/>
      <c r="L23" s="6">
        <f t="shared" si="0"/>
        <v>0</v>
      </c>
    </row>
    <row r="24" spans="1:12" s="2" customFormat="1" x14ac:dyDescent="0.25">
      <c r="A24" s="5" t="s">
        <v>10</v>
      </c>
      <c r="B24" s="4">
        <f>'[19]WI Gas'!B24+[19]WEPCO!B24+[19]WPSC!B24+[19]Alliant!B24+[19]NSP!B24+[19]MWNG!B24+'[19]SWL&amp;P'!B24+'[19]City Gas'!B24+[19]SCVNG!B24+[19]Florence!B24+'[19]MG&amp;E'!B24</f>
        <v>0</v>
      </c>
      <c r="C24" s="4">
        <f>'[19]WI Gas'!C24+[19]WEPCO!C24+[19]WPSC!C24+[19]Alliant!C24+[19]NSP!C24+[19]MWNG!C24+'[19]SWL&amp;P'!C24+'[19]City Gas'!C24+[19]SCVNG!C24+[19]Florence!C24+'[19]MG&amp;E'!C24</f>
        <v>69</v>
      </c>
      <c r="D24" s="107">
        <f>'[19]WI Gas'!D24:E24+[19]WEPCO!D24+[19]WPSC!D24+[19]Alliant!D24+[19]NSP!D24+[19]MWNG!D24+'[19]SWL&amp;P'!D24:E24+'[19]City Gas'!D24:E24+[19]SCVNG!D24+[19]Florence!D24+'[19]MG&amp;E'!D24:E24</f>
        <v>18</v>
      </c>
      <c r="E24" s="108"/>
      <c r="F24" s="107">
        <f>'[19]WI Gas'!F24:G24+[19]WEPCO!F24+[19]WPSC!F24+[19]Alliant!F24+[19]NSP!F24+[19]MWNG!F24+'[19]SWL&amp;P'!F24:G24+'[19]City Gas'!F24:G24+[19]SCVNG!F24+[19]Florence!F24+'[19]MG&amp;E'!F24:G24</f>
        <v>0</v>
      </c>
      <c r="G24" s="108"/>
      <c r="H24" s="107">
        <f>'[19]WI Gas'!H24:I24+[19]WEPCO!H24+[19]WPSC!H24+[19]Alliant!H24+[19]NSP!H24+[19]MWNG!H24+'[19]SWL&amp;P'!H24:I24+'[19]City Gas'!H24:I24+[19]SCVNG!H24+[19]Florence!H24+'[19]MG&amp;E'!H24:I24</f>
        <v>0</v>
      </c>
      <c r="I24" s="108"/>
      <c r="J24" s="107">
        <f>'[19]WI Gas'!J24:K24+[19]WEPCO!J24+[19]WPSC!J24+[19]Alliant!J24+[19]NSP!J24+[19]MWNG!J24+'[19]SWL&amp;P'!J24:K24+'[19]City Gas'!J24:K24+[19]SCVNG!J24+[19]Florence!J24+'[19]MG&amp;E'!J24:K24</f>
        <v>0</v>
      </c>
      <c r="K24" s="108"/>
      <c r="L24" s="6">
        <f t="shared" si="0"/>
        <v>87</v>
      </c>
    </row>
    <row r="25" spans="1:12" s="2" customFormat="1" x14ac:dyDescent="0.25">
      <c r="A25" s="5" t="s">
        <v>10</v>
      </c>
      <c r="B25" s="4">
        <f>'[19]WI Gas'!B25+[19]WEPCO!B25+[19]WPSC!B25+[19]Alliant!B25+[19]NSP!B25+[19]MWNG!B25+'[19]SWL&amp;P'!B25+'[19]City Gas'!B25+[19]SCVNG!B25+[19]Florence!B25+'[19]MG&amp;E'!B25</f>
        <v>0</v>
      </c>
      <c r="C25" s="4">
        <f>'[19]WI Gas'!C25+[19]WEPCO!C25+[19]WPSC!C25+[19]Alliant!C25+[19]NSP!C25+[19]MWNG!C25+'[19]SWL&amp;P'!C25+'[19]City Gas'!C25+[19]SCVNG!C25+[19]Florence!C25+'[19]MG&amp;E'!C25</f>
        <v>0</v>
      </c>
      <c r="D25" s="107">
        <f>'[19]WI Gas'!D25:E25+[19]WEPCO!D25+[19]WPSC!D25+[19]Alliant!D25+[19]NSP!D25+[19]MWNG!D25+'[19]SWL&amp;P'!D25:E25+'[19]City Gas'!D25:E25+[19]SCVNG!D25+[19]Florence!D25+'[19]MG&amp;E'!D25:E25</f>
        <v>0</v>
      </c>
      <c r="E25" s="108"/>
      <c r="F25" s="107">
        <f>'[19]WI Gas'!F25:G25+[19]WEPCO!F25+[19]WPSC!F25+[19]Alliant!F25+[19]NSP!F25+[19]MWNG!F25+'[19]SWL&amp;P'!F25:G25+'[19]City Gas'!F25:G25+[19]SCVNG!F25+[19]Florence!F25+'[19]MG&amp;E'!F25:G25</f>
        <v>0</v>
      </c>
      <c r="G25" s="108"/>
      <c r="H25" s="107">
        <f>'[19]WI Gas'!H25:I25+[19]WEPCO!H25+[19]WPSC!H25+[19]Alliant!H25+[19]NSP!H25+[19]MWNG!H25+'[19]SWL&amp;P'!H25:I25+'[19]City Gas'!H25:I25+[19]SCVNG!H25+[19]Florence!H25+'[19]MG&amp;E'!H25:I25</f>
        <v>0</v>
      </c>
      <c r="I25" s="108"/>
      <c r="J25" s="107">
        <f>'[19]WI Gas'!J25:K25+[19]WEPCO!J25+[19]WPSC!J25+[19]Alliant!J25+[19]NSP!J25+[19]MWNG!J25+'[19]SWL&amp;P'!J25:K25+'[19]City Gas'!J25:K25+[19]SCVNG!J25+[19]Florence!J25+'[19]MG&amp;E'!J25:K25</f>
        <v>0</v>
      </c>
      <c r="K25" s="108"/>
      <c r="L25" s="6">
        <f t="shared" si="0"/>
        <v>0</v>
      </c>
    </row>
    <row r="26" spans="1:12" s="2" customFormat="1" x14ac:dyDescent="0.25">
      <c r="A26" s="11" t="s">
        <v>11</v>
      </c>
      <c r="B26" s="6">
        <f>SUM(B17:B25)</f>
        <v>0</v>
      </c>
      <c r="C26" s="6">
        <f>SUM(C17:C25)</f>
        <v>22619.420000000002</v>
      </c>
      <c r="D26" s="109">
        <f t="shared" ref="D26:I26" si="1">SUM(D17:D25)</f>
        <v>9931.51</v>
      </c>
      <c r="E26" s="109">
        <f t="shared" si="1"/>
        <v>0</v>
      </c>
      <c r="F26" s="109">
        <f t="shared" si="1"/>
        <v>3520</v>
      </c>
      <c r="G26" s="109">
        <f t="shared" si="1"/>
        <v>0</v>
      </c>
      <c r="H26" s="109">
        <f t="shared" si="1"/>
        <v>449</v>
      </c>
      <c r="I26" s="109">
        <f t="shared" si="1"/>
        <v>0</v>
      </c>
      <c r="J26" s="110">
        <f>SUM(J17:J25)</f>
        <v>147</v>
      </c>
      <c r="K26" s="111"/>
      <c r="L26" s="6">
        <f>SUM(L17:L25)</f>
        <v>36666.930000000008</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(B70/L44)*5280</f>
        <v>90.045058331471083</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'[19]WI Gas'!B30+[19]WEPCO!B30+[19]WPSC!B30+[19]Alliant!B30+[19]NSP!B30+[19]MWNG!B30+'[19]SWL&amp;P'!B30+'[19]City Gas'!B30+[19]SCVNG!B30+[19]Florence!B30+'[19]MG&amp;E'!B30</f>
        <v>310</v>
      </c>
      <c r="C30" s="4">
        <f>'[19]WI Gas'!C30+[19]WEPCO!C30+[19]WPSC!C30+[19]Alliant!C30+[19]NSP!C30+[19]MWNG!C30+'[19]SWL&amp;P'!C30+'[19]City Gas'!C30+[19]SCVNG!C30+[19]Florence!C30+'[19]MG&amp;E'!C30</f>
        <v>283241</v>
      </c>
      <c r="D30" s="107">
        <f>'[19]WI Gas'!D30:E30+[19]WEPCO!D30+[19]WPSC!D30+[19]Alliant!D30+[19]NSP!D30+[19]MWNG!D30+'[19]SWL&amp;P'!D30:E30+'[19]City Gas'!D30:E30+[19]SCVNG!D30+[19]Florence!D30+'[19]MG&amp;E'!D30:E30</f>
        <v>37673</v>
      </c>
      <c r="E30" s="108"/>
      <c r="F30" s="107">
        <f>'[19]WI Gas'!F30:G30+[19]WEPCO!F30+[19]WPSC!F30+[19]Alliant!F30+[19]NSP!F30+[19]MWNG!F30+'[19]SWL&amp;P'!F30:G30+'[19]City Gas'!F30:G30+[19]SCVNG!F30+[19]Florence!F30+'[19]MG&amp;E'!F30:G30</f>
        <v>1611</v>
      </c>
      <c r="G30" s="108"/>
      <c r="H30" s="107">
        <f>'[19]WI Gas'!H30:I30+[19]WEPCO!H30+[19]WPSC!H30+[19]Alliant!H30+[19]NSP!H30+[19]MWNG!H30+'[19]SWL&amp;P'!H30:I30+'[19]City Gas'!H30:I30+[19]SCVNG!H30+[19]Florence!H30+'[19]MG&amp;E'!H30:I30</f>
        <v>238</v>
      </c>
      <c r="I30" s="108"/>
      <c r="J30" s="107">
        <f>'[19]WI Gas'!J30:K30+[19]WEPCO!J30+[19]WPSC!J30+[19]Alliant!J30+[19]NSP!J30+[19]MWNG!J30+'[19]SWL&amp;P'!J30:K30+'[19]City Gas'!J30:K30+[19]SCVNG!J30+[19]Florence!J30+'[19]MG&amp;E'!J30:K30</f>
        <v>15</v>
      </c>
      <c r="K30" s="108"/>
      <c r="L30" s="6">
        <f>SUM(B30:J30)</f>
        <v>323088</v>
      </c>
    </row>
    <row r="31" spans="1:12" s="2" customFormat="1" x14ac:dyDescent="0.25">
      <c r="A31" s="5" t="s">
        <v>28</v>
      </c>
      <c r="B31" s="4">
        <f>'[19]WI Gas'!B31+[19]WEPCO!B31+[19]WPSC!B31+[19]Alliant!B31+[19]NSP!B31+[19]MWNG!B31+'[19]SWL&amp;P'!B31+'[19]City Gas'!B31+[19]SCVNG!B31+[19]Florence!B31+'[19]MG&amp;E'!B31</f>
        <v>0</v>
      </c>
      <c r="C31" s="4">
        <f>'[19]WI Gas'!C31+[19]WEPCO!C31+[19]WPSC!C31+[19]Alliant!C31+[19]NSP!C31+[19]MWNG!C31+'[19]SWL&amp;P'!C31+'[19]City Gas'!C31+[19]SCVNG!C31+[19]Florence!C31+'[19]MG&amp;E'!C31</f>
        <v>0</v>
      </c>
      <c r="D31" s="107">
        <f>'[19]WI Gas'!D31:E31+[19]WEPCO!D31+[19]WPSC!D31+[19]Alliant!D31+[19]NSP!D31+[19]MWNG!D31+'[19]SWL&amp;P'!D31:E31+'[19]City Gas'!D31:E31+[19]SCVNG!D31+[19]Florence!D31+'[19]MG&amp;E'!D31:E31</f>
        <v>0</v>
      </c>
      <c r="E31" s="108"/>
      <c r="F31" s="107">
        <f>'[19]WI Gas'!F31:G31+[19]WEPCO!F31+[19]WPSC!F31+[19]Alliant!F31+[19]NSP!F31+[19]MWNG!F31+'[19]SWL&amp;P'!F31:G31+'[19]City Gas'!F31:G31+[19]SCVNG!F31+[19]Florence!F31+'[19]MG&amp;E'!F31:G31</f>
        <v>0</v>
      </c>
      <c r="G31" s="108"/>
      <c r="H31" s="107">
        <f>'[19]WI Gas'!H31:I31+[19]WEPCO!H31+[19]WPSC!H31+[19]Alliant!H31+[19]NSP!H31+[19]MWNG!H31+'[19]SWL&amp;P'!H31:I31+'[19]City Gas'!H31:I31+[19]SCVNG!H31+[19]Florence!H31+'[19]MG&amp;E'!H31:I31</f>
        <v>0</v>
      </c>
      <c r="I31" s="108"/>
      <c r="J31" s="107">
        <f>'[19]WI Gas'!J31:K31+[19]WEPCO!J31+[19]WPSC!J31+[19]Alliant!J31+[19]NSP!J31+[19]MWNG!J31+'[19]SWL&amp;P'!J31:K31+'[19]City Gas'!J31:K31+[19]SCVNG!J31+[19]Florence!J31+'[19]MG&amp;E'!J31:K31</f>
        <v>0</v>
      </c>
      <c r="K31" s="108"/>
      <c r="L31" s="6">
        <f t="shared" ref="L31:L38" si="2">SUM(B31:J31)</f>
        <v>0</v>
      </c>
    </row>
    <row r="32" spans="1:12" s="2" customFormat="1" x14ac:dyDescent="0.25">
      <c r="A32" s="5" t="s">
        <v>7</v>
      </c>
      <c r="B32" s="4">
        <f>'[19]WI Gas'!B32+[19]WEPCO!B32+[19]WPSC!B32+[19]Alliant!B32+[19]NSP!B32+[19]MWNG!B32+'[19]SWL&amp;P'!B32+'[19]City Gas'!B32+[19]SCVNG!B32+[19]Florence!B32+'[19]MG&amp;E'!B32</f>
        <v>3</v>
      </c>
      <c r="C32" s="4">
        <f>'[19]WI Gas'!C32+[19]WEPCO!C32+[19]WPSC!C32+[19]Alliant!C32+[19]NSP!C32+[19]MWNG!C32+'[19]SWL&amp;P'!C32+'[19]City Gas'!C32+[19]SCVNG!C32+[19]Florence!C32+'[19]MG&amp;E'!C32</f>
        <v>1070</v>
      </c>
      <c r="D32" s="107">
        <f>'[19]WI Gas'!D32:E32+[19]WEPCO!D32+[19]WPSC!D32+[19]Alliant!D32+[19]NSP!D32+[19]MWNG!D32+'[19]SWL&amp;P'!D32:E32+'[19]City Gas'!D32:E32+[19]SCVNG!D32+[19]Florence!D32+'[19]MG&amp;E'!D32:E32</f>
        <v>24355</v>
      </c>
      <c r="E32" s="108"/>
      <c r="F32" s="107">
        <f>'[19]WI Gas'!F32:G32+[19]WEPCO!F32+[19]WPSC!F32+[19]Alliant!F32+[19]NSP!F32+[19]MWNG!F32+'[19]SWL&amp;P'!F32:G32+'[19]City Gas'!F32:G32+[19]SCVNG!F32+[19]Florence!F32+'[19]MG&amp;E'!F32:G32</f>
        <v>0</v>
      </c>
      <c r="G32" s="108"/>
      <c r="H32" s="107">
        <f>'[19]WI Gas'!H32:I32+[19]WEPCO!H32+[19]WPSC!H32+[19]Alliant!H32+[19]NSP!H32+[19]MWNG!H32+'[19]SWL&amp;P'!H32:I32+'[19]City Gas'!H32:I32+[19]SCVNG!H32+[19]Florence!H32+'[19]MG&amp;E'!H32:I32</f>
        <v>0</v>
      </c>
      <c r="I32" s="108"/>
      <c r="J32" s="107">
        <f>'[19]WI Gas'!J32:K32+[19]WEPCO!J32+[19]WPSC!J32+[19]Alliant!J32+[19]NSP!J32+[19]MWNG!J32+'[19]SWL&amp;P'!J32:K32+'[19]City Gas'!J32:K32+[19]SCVNG!J32+[19]Florence!J32+'[19]MG&amp;E'!J32:K32</f>
        <v>0</v>
      </c>
      <c r="K32" s="108"/>
      <c r="L32" s="6">
        <f t="shared" si="2"/>
        <v>25428</v>
      </c>
    </row>
    <row r="33" spans="1:12" s="2" customFormat="1" x14ac:dyDescent="0.25">
      <c r="A33" s="5" t="s">
        <v>29</v>
      </c>
      <c r="B33" s="4">
        <f>'[19]WI Gas'!B33+[19]WEPCO!B33+[19]WPSC!B33+[19]Alliant!B33+[19]NSP!B33+[19]MWNG!B33+'[19]SWL&amp;P'!B33+'[19]City Gas'!B33+[19]SCVNG!B33+[19]Florence!B33+'[19]MG&amp;E'!B33</f>
        <v>0</v>
      </c>
      <c r="C33" s="4">
        <f>'[19]WI Gas'!C33+[19]WEPCO!C33+[19]WPSC!C33+[19]Alliant!C33+[19]NSP!C33+[19]MWNG!C33+'[19]SWL&amp;P'!C33+'[19]City Gas'!C33+[19]SCVNG!C33+[19]Florence!C33+'[19]MG&amp;E'!C33</f>
        <v>0</v>
      </c>
      <c r="D33" s="107">
        <f>'[19]WI Gas'!D33:E33+[19]WEPCO!D33+[19]WPSC!D33+[19]Alliant!D33+[19]NSP!D33+[19]MWNG!D33+'[19]SWL&amp;P'!D33:E33+'[19]City Gas'!D33:E33+[19]SCVNG!D33+[19]Florence!D33+'[19]MG&amp;E'!D33:E33</f>
        <v>0</v>
      </c>
      <c r="E33" s="108"/>
      <c r="F33" s="107">
        <f>'[19]WI Gas'!F33:G33+[19]WEPCO!F33+[19]WPSC!F33+[19]Alliant!F33+[19]NSP!F33+[19]MWNG!F33+'[19]SWL&amp;P'!F33:G33+'[19]City Gas'!F33:G33+[19]SCVNG!F33+[19]Florence!F33+'[19]MG&amp;E'!F33:G33</f>
        <v>0</v>
      </c>
      <c r="G33" s="108"/>
      <c r="H33" s="107">
        <f>'[19]WI Gas'!H33:I33+[19]WEPCO!H33+[19]WPSC!H33+[19]Alliant!H33+[19]NSP!H33+[19]MWNG!H33+'[19]SWL&amp;P'!H33:I33+'[19]City Gas'!H33:I33+[19]SCVNG!H33+[19]Florence!H33+'[19]MG&amp;E'!H33:I33</f>
        <v>0</v>
      </c>
      <c r="I33" s="108"/>
      <c r="J33" s="107">
        <f>'[19]WI Gas'!J33:K33+[19]WEPCO!J33+[19]WPSC!J33+[19]Alliant!J33+[19]NSP!J33+[19]MWNG!J33+'[19]SWL&amp;P'!J33:K33+'[19]City Gas'!J33:K33+[19]SCVNG!J33+[19]Florence!J33+'[19]MG&amp;E'!J33:K33</f>
        <v>0</v>
      </c>
      <c r="K33" s="108"/>
      <c r="L33" s="6">
        <f t="shared" si="2"/>
        <v>0</v>
      </c>
    </row>
    <row r="34" spans="1:12" s="2" customFormat="1" x14ac:dyDescent="0.25">
      <c r="A34" s="5" t="s">
        <v>30</v>
      </c>
      <c r="B34" s="4">
        <f>'[19]WI Gas'!B34+[19]WEPCO!B34+[19]WPSC!B34+[19]Alliant!B34+[19]NSP!B34+[19]MWNG!B34+'[19]SWL&amp;P'!B34+'[19]City Gas'!B34+[19]SCVNG!B34+[19]Florence!B34+'[19]MG&amp;E'!B34</f>
        <v>0</v>
      </c>
      <c r="C34" s="4">
        <f>'[19]WI Gas'!C34+[19]WEPCO!C34+[19]WPSC!C34+[19]Alliant!C34+[19]NSP!C34+[19]MWNG!C34+'[19]SWL&amp;P'!C34+'[19]City Gas'!C34+[19]SCVNG!C34+[19]Florence!C34+'[19]MG&amp;E'!C34</f>
        <v>6214</v>
      </c>
      <c r="D34" s="107">
        <f>'[19]WI Gas'!D34:E34+[19]WEPCO!D34+[19]WPSC!D34+[19]Alliant!D34+[19]NSP!D34+[19]MWNG!D34+'[19]SWL&amp;P'!D34:E34+'[19]City Gas'!D34:E34+[19]SCVNG!D34+[19]Florence!D34+'[19]MG&amp;E'!D34:E34</f>
        <v>20983</v>
      </c>
      <c r="E34" s="108"/>
      <c r="F34" s="107">
        <f>'[19]WI Gas'!F34:G34+[19]WEPCO!F34+[19]WPSC!F34+[19]Alliant!F34+[19]NSP!F34+[19]MWNG!F34+'[19]SWL&amp;P'!F34:G34+'[19]City Gas'!F34:G34+[19]SCVNG!F34+[19]Florence!F34+'[19]MG&amp;E'!F34:G34</f>
        <v>0</v>
      </c>
      <c r="G34" s="108"/>
      <c r="H34" s="107">
        <f>'[19]WI Gas'!H34:I34+[19]WEPCO!H34+[19]WPSC!H34+[19]Alliant!H34+[19]NSP!H34+[19]MWNG!H34+'[19]SWL&amp;P'!H34:I34+'[19]City Gas'!H34:I34+[19]SCVNG!H34+[19]Florence!H34+'[19]MG&amp;E'!H34:I34</f>
        <v>0</v>
      </c>
      <c r="I34" s="108"/>
      <c r="J34" s="107">
        <f>'[19]WI Gas'!J34:K34+[19]WEPCO!J34+[19]WPSC!J34+[19]Alliant!J34+[19]NSP!J34+[19]MWNG!J34+'[19]SWL&amp;P'!J34:K34+'[19]City Gas'!J34:K34+[19]SCVNG!J34+[19]Florence!J34+'[19]MG&amp;E'!J34:K34</f>
        <v>0</v>
      </c>
      <c r="K34" s="108"/>
      <c r="L34" s="6">
        <f t="shared" si="2"/>
        <v>27197</v>
      </c>
    </row>
    <row r="35" spans="1:12" s="2" customFormat="1" x14ac:dyDescent="0.25">
      <c r="A35" s="5" t="s">
        <v>31</v>
      </c>
      <c r="B35" s="4">
        <f>'[19]WI Gas'!B35+[19]WEPCO!B35+[19]WPSC!B35+[19]Alliant!B35+[19]NSP!B35+[19]MWNG!B35+'[19]SWL&amp;P'!B35+'[19]City Gas'!B35+[19]SCVNG!B35+[19]Florence!B35+'[19]MG&amp;E'!B35</f>
        <v>754</v>
      </c>
      <c r="C35" s="4">
        <f>'[19]WI Gas'!C35+[19]WEPCO!C35+[19]WPSC!C35+[19]Alliant!C35+[19]NSP!C35+[19]MWNG!C35+'[19]SWL&amp;P'!C35+'[19]City Gas'!C35+[19]SCVNG!C35+[19]Florence!C35+'[19]MG&amp;E'!C35</f>
        <v>1176294</v>
      </c>
      <c r="D35" s="107">
        <f>'[19]WI Gas'!D35:E35+[19]WEPCO!D35+[19]WPSC!D35+[19]Alliant!D35+[19]NSP!D35+[19]MWNG!D35+'[19]SWL&amp;P'!D35:E35+'[19]City Gas'!D35:E35+[19]SCVNG!D35+[19]Florence!D35+'[19]MG&amp;E'!D35:E35</f>
        <v>21316</v>
      </c>
      <c r="E35" s="108"/>
      <c r="F35" s="107">
        <f>'[19]WI Gas'!F35:G35+[19]WEPCO!F35+[19]WPSC!F35+[19]Alliant!F35+[19]NSP!F35+[19]MWNG!F35+'[19]SWL&amp;P'!F35:G35+'[19]City Gas'!F35:G35+[19]SCVNG!F35+[19]Florence!F35+'[19]MG&amp;E'!F35:G35</f>
        <v>1039</v>
      </c>
      <c r="G35" s="108"/>
      <c r="H35" s="107">
        <f>'[19]WI Gas'!H35:I35+[19]WEPCO!H35+[19]WPSC!H35+[19]Alliant!H35+[19]NSP!H35+[19]MWNG!H35+'[19]SWL&amp;P'!H35:I35+'[19]City Gas'!H35:I35+[19]SCVNG!H35+[19]Florence!H35+'[19]MG&amp;E'!H35:I35</f>
        <v>18</v>
      </c>
      <c r="I35" s="108"/>
      <c r="J35" s="107">
        <f>'[19]WI Gas'!J35:K35+[19]WEPCO!J35+[19]WPSC!J35+[19]Alliant!J35+[19]NSP!J35+[19]MWNG!J35+'[19]SWL&amp;P'!J35:K35+'[19]City Gas'!J35:K35+[19]SCVNG!J35+[19]Florence!J35+'[19]MG&amp;E'!J35:K35</f>
        <v>0</v>
      </c>
      <c r="K35" s="108"/>
      <c r="L35" s="6">
        <f t="shared" si="2"/>
        <v>1199421</v>
      </c>
    </row>
    <row r="36" spans="1:12" s="2" customFormat="1" x14ac:dyDescent="0.25">
      <c r="A36" s="5" t="s">
        <v>32</v>
      </c>
      <c r="B36" s="4">
        <f>'[19]WI Gas'!B36+[19]WEPCO!B36+[19]WPSC!B36+[19]Alliant!B36+[19]NSP!B36+[19]MWNG!B36+'[19]SWL&amp;P'!B36+'[19]City Gas'!B36+[19]SCVNG!B36+[19]Florence!B36+'[19]MG&amp;E'!B36</f>
        <v>0</v>
      </c>
      <c r="C36" s="4">
        <f>'[19]WI Gas'!C36+[19]WEPCO!C36+[19]WPSC!C36+[19]Alliant!C36+[19]NSP!C36+[19]MWNG!C36+'[19]SWL&amp;P'!C36+'[19]City Gas'!C36+[19]SCVNG!C36+[19]Florence!C36+'[19]MG&amp;E'!C36</f>
        <v>0</v>
      </c>
      <c r="D36" s="107">
        <f>'[19]WI Gas'!D36:E36+[19]WEPCO!D36+[19]WPSC!D36+[19]Alliant!D36+[19]NSP!D36+[19]MWNG!D36+'[19]SWL&amp;P'!D36:E36+'[19]City Gas'!D36:E36+[19]SCVNG!D36+[19]Florence!D36+'[19]MG&amp;E'!D36:E36</f>
        <v>0</v>
      </c>
      <c r="E36" s="108"/>
      <c r="F36" s="107">
        <f>'[19]WI Gas'!F36:G36+[19]WEPCO!F36+[19]WPSC!F36+[19]Alliant!F36+[19]NSP!F36+[19]MWNG!F36+'[19]SWL&amp;P'!F36:G36+'[19]City Gas'!F36:G36+[19]SCVNG!F36+[19]Florence!F36+'[19]MG&amp;E'!F36:G36</f>
        <v>0</v>
      </c>
      <c r="G36" s="108"/>
      <c r="H36" s="107">
        <f>'[19]WI Gas'!H36:I36+[19]WEPCO!H36+[19]WPSC!H36+[19]Alliant!H36+[19]NSP!H36+[19]MWNG!H36+'[19]SWL&amp;P'!H36:I36+'[19]City Gas'!H36:I36+[19]SCVNG!H36+[19]Florence!H36+'[19]MG&amp;E'!H36:I36</f>
        <v>0</v>
      </c>
      <c r="I36" s="108"/>
      <c r="J36" s="107">
        <f>'[19]WI Gas'!J36:K36+[19]WEPCO!J36+[19]WPSC!J36+[19]Alliant!J36+[19]NSP!J36+[19]MWNG!J36+'[19]SWL&amp;P'!J36:K36+'[19]City Gas'!J36:K36+[19]SCVNG!J36+[19]Florence!J36+'[19]MG&amp;E'!J36:K36</f>
        <v>0</v>
      </c>
      <c r="K36" s="108"/>
      <c r="L36" s="6">
        <f t="shared" si="2"/>
        <v>0</v>
      </c>
    </row>
    <row r="37" spans="1:12" s="2" customFormat="1" x14ac:dyDescent="0.25">
      <c r="A37" s="5" t="s">
        <v>10</v>
      </c>
      <c r="B37" s="4">
        <f>'[19]WI Gas'!B37+[19]WEPCO!B37+[19]WPSC!B37+[19]Alliant!B37+[19]NSP!B37+[19]MWNG!B37+'[19]SWL&amp;P'!B37+'[19]City Gas'!B37+[19]SCVNG!B37+[19]Florence!B37+'[19]MG&amp;E'!B37</f>
        <v>0</v>
      </c>
      <c r="C37" s="4">
        <f>'[19]WI Gas'!C37+[19]WEPCO!C37+[19]WPSC!C37+[19]Alliant!C37+[19]NSP!C37+[19]MWNG!C37+'[19]SWL&amp;P'!C37+'[19]City Gas'!C37+[19]SCVNG!C37+[19]Florence!C37+'[19]MG&amp;E'!C37</f>
        <v>1</v>
      </c>
      <c r="D37" s="107">
        <f>'[19]WI Gas'!D37:E37+[19]WEPCO!D37+[19]WPSC!D37+[19]Alliant!D37+[19]NSP!D37+[19]MWNG!D37+'[19]SWL&amp;P'!D37:E37+'[19]City Gas'!D37:E37+[19]SCVNG!D37+[19]Florence!D37+'[19]MG&amp;E'!D37:E37</f>
        <v>1</v>
      </c>
      <c r="E37" s="108"/>
      <c r="F37" s="107">
        <f>'[19]WI Gas'!F37:G37+[19]WEPCO!F37+[19]WPSC!F37+[19]Alliant!F37+[19]NSP!F37+[19]MWNG!F37+'[19]SWL&amp;P'!F37:G37+'[19]City Gas'!F37:G37+[19]SCVNG!F37+[19]Florence!F37+'[19]MG&amp;E'!F37:G37</f>
        <v>0</v>
      </c>
      <c r="G37" s="108"/>
      <c r="H37" s="107">
        <f>'[19]WI Gas'!H37:I37+[19]WEPCO!H37+[19]WPSC!H37+[19]Alliant!H37+[19]NSP!H37+[19]MWNG!H37+'[19]SWL&amp;P'!H37:I37+'[19]City Gas'!H37:I37+[19]SCVNG!H37+[19]Florence!H37+'[19]MG&amp;E'!H37:I37</f>
        <v>0</v>
      </c>
      <c r="I37" s="108"/>
      <c r="J37" s="107">
        <f>'[19]WI Gas'!J37:K37+[19]WEPCO!J37+[19]WPSC!J37+[19]Alliant!J37+[19]NSP!J37+[19]MWNG!J37+'[19]SWL&amp;P'!J37:K37+'[19]City Gas'!J37:K37+[19]SCVNG!J37+[19]Florence!J37+'[19]MG&amp;E'!J37:K37</f>
        <v>0</v>
      </c>
      <c r="K37" s="108"/>
      <c r="L37" s="6">
        <f t="shared" si="2"/>
        <v>2</v>
      </c>
    </row>
    <row r="38" spans="1:12" s="2" customFormat="1" x14ac:dyDescent="0.25">
      <c r="A38" s="5" t="s">
        <v>10</v>
      </c>
      <c r="B38" s="4">
        <f>'[19]WI Gas'!B38+[19]WEPCO!B38+[19]WPSC!B38+[19]Alliant!B38+[19]NSP!B38+[19]MWNG!B38+'[19]SWL&amp;P'!B38+'[19]City Gas'!B38+[19]SCVNG!B38+[19]Florence!B38+'[19]MG&amp;E'!B38</f>
        <v>0</v>
      </c>
      <c r="C38" s="4">
        <f>'[19]WI Gas'!C38+[19]WEPCO!C38+[19]WPSC!C38+[19]Alliant!C38+[19]NSP!C38+[19]MWNG!C38+'[19]SWL&amp;P'!C38+'[19]City Gas'!C38+[19]SCVNG!C38+[19]Florence!C38+'[19]MG&amp;E'!C38</f>
        <v>0</v>
      </c>
      <c r="D38" s="107">
        <f>'[19]WI Gas'!D38:E38+[19]WEPCO!D38+[19]WPSC!D38+[19]Alliant!D38+[19]NSP!D38+[19]MWNG!D38+'[19]SWL&amp;P'!D38:E38+'[19]City Gas'!D38:E38+[19]SCVNG!D38+[19]Florence!D38+'[19]MG&amp;E'!D38:E38</f>
        <v>0</v>
      </c>
      <c r="E38" s="108"/>
      <c r="F38" s="107">
        <f>'[19]WI Gas'!F38:G38+[19]WEPCO!F38+[19]WPSC!F38+[19]Alliant!F38+[19]NSP!F38+[19]MWNG!F38+'[19]SWL&amp;P'!F38:G38+'[19]City Gas'!F38:G38+[19]SCVNG!F38+[19]Florence!F38+'[19]MG&amp;E'!F38:G38</f>
        <v>0</v>
      </c>
      <c r="G38" s="108"/>
      <c r="H38" s="107">
        <f>'[19]WI Gas'!H38:I38+[19]WEPCO!H38+[19]WPSC!H38+[19]Alliant!H38+[19]NSP!H38+[19]MWNG!H38+'[19]SWL&amp;P'!H38:I38+'[19]City Gas'!H38:I38+[19]SCVNG!H38+[19]Florence!H38+'[19]MG&amp;E'!H38:I38</f>
        <v>0</v>
      </c>
      <c r="I38" s="108"/>
      <c r="J38" s="107">
        <f>'[19]WI Gas'!J38:K38+[19]WEPCO!J38+[19]WPSC!J38+[19]Alliant!J38+[19]NSP!J38+[19]MWNG!J38+'[19]SWL&amp;P'!J38:K38+'[19]City Gas'!J38:K38+[19]SCVNG!J38+[19]Florence!J38+'[19]MG&amp;E'!J38:K38</f>
        <v>0</v>
      </c>
      <c r="K38" s="108"/>
      <c r="L38" s="6">
        <f t="shared" si="2"/>
        <v>0</v>
      </c>
    </row>
    <row r="39" spans="1:12" s="2" customFormat="1" x14ac:dyDescent="0.25">
      <c r="A39" s="11" t="s">
        <v>11</v>
      </c>
      <c r="B39" s="6">
        <f>SUM(B30:B38)</f>
        <v>1067</v>
      </c>
      <c r="C39" s="6">
        <f t="shared" ref="C39:L39" si="3">SUM(C30:C38)</f>
        <v>1466820</v>
      </c>
      <c r="D39" s="109">
        <f t="shared" si="3"/>
        <v>104328</v>
      </c>
      <c r="E39" s="109">
        <f t="shared" si="3"/>
        <v>0</v>
      </c>
      <c r="F39" s="109">
        <f t="shared" si="3"/>
        <v>2650</v>
      </c>
      <c r="G39" s="109">
        <f t="shared" si="3"/>
        <v>0</v>
      </c>
      <c r="H39" s="109">
        <f t="shared" si="3"/>
        <v>256</v>
      </c>
      <c r="I39" s="109">
        <f t="shared" si="3"/>
        <v>0</v>
      </c>
      <c r="J39" s="110">
        <f t="shared" si="3"/>
        <v>15</v>
      </c>
      <c r="K39" s="111"/>
      <c r="L39" s="6">
        <f t="shared" si="3"/>
        <v>1575136</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'[19]WI Gas'!B43+[19]WEPCO!B43+[19]WPSC!B43+[19]Alliant!B43+[19]NSP!B43+[19]MWNG!B43+'[19]SWL&amp;P'!B43+'[19]City Gas'!B43+[19]SCVNG!B43+[19]Florence!B43+'[19]MG&amp;E'!B43</f>
        <v>196</v>
      </c>
      <c r="C43" s="4">
        <f>'[19]WI Gas'!C43+[19]WEPCO!C43+[19]WPSC!C43+[19]Alliant!C43+[19]NSP!C43+[19]MWNG!C43+'[19]SWL&amp;P'!C43+'[19]City Gas'!C43+[19]SCVNG!C43+[19]Florence!C43+'[19]MG&amp;E'!C43</f>
        <v>23</v>
      </c>
      <c r="D43" s="4">
        <f>'[19]WI Gas'!D43+[19]WEPCO!D43+[19]WPSC!D43+[19]Alliant!D43+[19]NSP!D43+[19]MWNG!D43+'[19]SWL&amp;P'!D43+'[19]City Gas'!D43+[19]SCVNG!D43+[19]Florence!D43+'[19]MG&amp;E'!D43</f>
        <v>41</v>
      </c>
      <c r="E43" s="4">
        <f>'[19]WI Gas'!E43+[19]WEPCO!E43+[19]WPSC!E43+[19]Alliant!E43+[19]NSP!E43+[19]MWNG!E43+'[19]SWL&amp;P'!E43+'[19]City Gas'!E43+[19]SCVNG!E43+[19]Florence!E43+'[19]MG&amp;E'!E43</f>
        <v>1605</v>
      </c>
      <c r="F43" s="4">
        <f>'[19]WI Gas'!F43+[19]WEPCO!F43+[19]WPSC!F43+[19]Alliant!F43+[19]NSP!F43+[19]MWNG!F43+'[19]SWL&amp;P'!F43+'[19]City Gas'!F43+[19]SCVNG!F43+[19]Florence!F43+'[19]MG&amp;E'!F43</f>
        <v>8066</v>
      </c>
      <c r="G43" s="4">
        <f>'[19]WI Gas'!G43+[19]WEPCO!G43+[19]WPSC!G43+[19]Alliant!G43+[19]NSP!G43+[19]MWNG!G43+'[19]SWL&amp;P'!G43+'[19]City Gas'!G43+[19]SCVNG!G43+[19]Florence!G43+'[19]MG&amp;E'!G43</f>
        <v>5359</v>
      </c>
      <c r="H43" s="4">
        <f>'[19]WI Gas'!H43+[19]WEPCO!H43+[19]WPSC!H43+[19]Alliant!H43+[19]NSP!H43+[19]MWNG!H43+'[19]SWL&amp;P'!H43+'[19]City Gas'!H43+[19]SCVNG!H43+[19]Florence!H43+'[19]MG&amp;E'!H43</f>
        <v>4148</v>
      </c>
      <c r="I43" s="4">
        <f>'[19]WI Gas'!I43+[19]WEPCO!I43+[19]WPSC!I43+[19]Alliant!I43+[19]NSP!I43+[19]MWNG!I43+'[19]SWL&amp;P'!I43+'[19]City Gas'!I43+[19]SCVNG!I43+[19]Florence!I43+'[19]MG&amp;E'!I43</f>
        <v>11275</v>
      </c>
      <c r="J43" s="4">
        <f>'[19]WI Gas'!J43+[19]WEPCO!J43+[19]WPSC!J43+[19]Alliant!J43+[19]NSP!J43+[19]MWNG!J43+'[19]SWL&amp;P'!J43+'[19]City Gas'!J43+[19]SCVNG!J43+[19]Florence!J43+'[19]MG&amp;E'!J43</f>
        <v>5953.93</v>
      </c>
      <c r="K43" s="4"/>
      <c r="L43" s="17">
        <f>SUM(B43:K43)</f>
        <v>36666.93</v>
      </c>
    </row>
    <row r="44" spans="1:12" s="2" customFormat="1" x14ac:dyDescent="0.25">
      <c r="A44" s="5" t="s">
        <v>19</v>
      </c>
      <c r="B44" s="4">
        <f>'[19]WI Gas'!B44+[19]WEPCO!B44+[19]WPSC!B44+[19]Alliant!B44+[19]NSP!B44+[19]MWNG!B44+'[19]SWL&amp;P'!B44+'[19]City Gas'!B44+[19]SCVNG!B44+[19]Florence!B44+'[19]MG&amp;E'!B44</f>
        <v>10388</v>
      </c>
      <c r="C44" s="4">
        <f>'[19]WI Gas'!C44+[19]WEPCO!C44+[19]WPSC!C44+[19]Alliant!C44+[19]NSP!C44+[19]MWNG!C44+'[19]SWL&amp;P'!C44+'[19]City Gas'!C44+[19]SCVNG!C44+[19]Florence!C44+'[19]MG&amp;E'!C44</f>
        <v>1503</v>
      </c>
      <c r="D44" s="4">
        <f>'[19]WI Gas'!D44+[19]WEPCO!D44+[19]WPSC!D44+[19]Alliant!D44+[19]NSP!D44+[19]MWNG!D44+'[19]SWL&amp;P'!D44+'[19]City Gas'!D44+[19]SCVNG!D44+[19]Florence!D44+'[19]MG&amp;E'!D44</f>
        <v>402</v>
      </c>
      <c r="E44" s="4">
        <f>'[19]WI Gas'!E44+[19]WEPCO!E44+[19]WPSC!E44+[19]Alliant!E44+[19]NSP!E44+[19]MWNG!E44+'[19]SWL&amp;P'!E44+'[19]City Gas'!E44+[19]SCVNG!E44+[19]Florence!E44+'[19]MG&amp;E'!E44</f>
        <v>78078</v>
      </c>
      <c r="F44" s="4">
        <f>'[19]WI Gas'!F44+[19]WEPCO!F44+[19]WPSC!F44+[19]Alliant!F44+[19]NSP!F44+[19]MWNG!F44+'[19]SWL&amp;P'!F44+'[19]City Gas'!F44+[19]SCVNG!F44+[19]Florence!F44+'[19]MG&amp;E'!F44</f>
        <v>263309</v>
      </c>
      <c r="G44" s="4">
        <f>'[19]WI Gas'!G44+[19]WEPCO!G44+[19]WPSC!G44+[19]Alliant!G44+[19]NSP!G44+[19]MWNG!G44+'[19]SWL&amp;P'!G44+'[19]City Gas'!G44+[19]SCVNG!G44+[19]Florence!G44+'[19]MG&amp;E'!G44</f>
        <v>324813</v>
      </c>
      <c r="H44" s="4">
        <f>'[19]WI Gas'!H44+[19]WEPCO!H44+[19]WPSC!H44+[19]Alliant!H44+[19]NSP!H44+[19]MWNG!H44+'[19]SWL&amp;P'!H44+'[19]City Gas'!H44+[19]SCVNG!H44+[19]Florence!H44+'[19]MG&amp;E'!H44</f>
        <v>278893</v>
      </c>
      <c r="I44" s="4">
        <f>'[19]WI Gas'!I44+[19]WEPCO!I44+[19]WPSC!I44+[19]Alliant!I44+[19]NSP!I44+[19]MWNG!I44+'[19]SWL&amp;P'!I44+'[19]City Gas'!I44+[19]SCVNG!I44+[19]Florence!I44+'[19]MG&amp;E'!I44</f>
        <v>377003</v>
      </c>
      <c r="J44" s="4">
        <f>'[19]WI Gas'!J44+[19]WEPCO!J44+[19]WPSC!J44+[19]Alliant!J44+[19]NSP!J44+[19]MWNG!J44+'[19]SWL&amp;P'!J44+'[19]City Gas'!J44+[19]SCVNG!J44+[19]Florence!J44+'[19]MG&amp;E'!J44</f>
        <v>240747</v>
      </c>
      <c r="K44" s="4"/>
      <c r="L44" s="6">
        <f>SUM(B44:K44)</f>
        <v>1575136</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'[19]WI Gas'!E49:F49+[19]WEPCO!E49+[19]WPSC!E49+[19]Alliant!E49+[19]NSP!E49+[19]MWNG!E49+'[19]SWL&amp;P'!E49:F49+'[19]City Gas'!E49:F49+[19]SCVNG!E49+[19]Florence!E49+'[19]MG&amp;E'!E49:F49</f>
        <v>18</v>
      </c>
      <c r="F49" s="108"/>
      <c r="G49" s="107"/>
      <c r="H49" s="108"/>
      <c r="I49" s="107">
        <f>'[19]WI Gas'!I49:J49+[19]WEPCO!I49+[19]WPSC!I49+[19]Alliant!I49+[19]NSP!I49+[19]MWNG!I49+'[19]SWL&amp;P'!I49:J49+'[19]City Gas'!I49:J49+[19]SCVNG!I49+[19]Florence!I49+'[19]MG&amp;E'!I49:J49</f>
        <v>246</v>
      </c>
      <c r="J49" s="108"/>
      <c r="K49" s="107"/>
      <c r="L49" s="108"/>
    </row>
    <row r="50" spans="1:12" s="2" customFormat="1" x14ac:dyDescent="0.25">
      <c r="A50" s="101" t="s">
        <v>54</v>
      </c>
      <c r="B50" s="102"/>
      <c r="C50" s="102"/>
      <c r="D50" s="103"/>
      <c r="E50" s="107">
        <f>'[19]WI Gas'!E50:F50+[19]WEPCO!E50+[19]WPSC!E50+[19]Alliant!E50+[19]NSP!E50+[19]MWNG!E50+'[19]SWL&amp;P'!E50:F50+'[19]City Gas'!E50:F50+[19]SCVNG!E50+[19]Florence!E50+'[19]MG&amp;E'!E50:F50</f>
        <v>41</v>
      </c>
      <c r="F50" s="108"/>
      <c r="G50" s="107"/>
      <c r="H50" s="108"/>
      <c r="I50" s="107">
        <f>'[19]WI Gas'!I50:J50+[19]WEPCO!I50+[19]WPSC!I50+[19]Alliant!I50+[19]NSP!I50+[19]MWNG!I50+'[19]SWL&amp;P'!I50:J50+'[19]City Gas'!I50:J50+[19]SCVNG!I50+[19]Florence!I50+'[19]MG&amp;E'!I50:J50</f>
        <v>331</v>
      </c>
      <c r="J50" s="108"/>
      <c r="K50" s="107"/>
      <c r="L50" s="108"/>
    </row>
    <row r="51" spans="1:12" s="2" customFormat="1" x14ac:dyDescent="0.25">
      <c r="A51" s="101" t="s">
        <v>55</v>
      </c>
      <c r="B51" s="102"/>
      <c r="C51" s="102"/>
      <c r="D51" s="103"/>
      <c r="E51" s="107">
        <f>'[19]WI Gas'!E51:F51+[19]WEPCO!E51+[19]WPSC!E51+[19]Alliant!E51+[19]NSP!E51+[19]MWNG!E51+'[19]SWL&amp;P'!E51:F51+'[19]City Gas'!E51:F51+[19]SCVNG!E51+[19]Florence!E51+'[19]MG&amp;E'!E51:F51</f>
        <v>224</v>
      </c>
      <c r="F51" s="108"/>
      <c r="G51" s="107"/>
      <c r="H51" s="108"/>
      <c r="I51" s="107">
        <f>'[19]WI Gas'!I51:J51+[19]WEPCO!I51+[19]WPSC!I51+[19]Alliant!I51+[19]NSP!I51+[19]MWNG!I51+'[19]SWL&amp;P'!I51:J51+'[19]City Gas'!I51:J51+[19]SCVNG!I51+[19]Florence!I51+'[19]MG&amp;E'!I51:J51</f>
        <v>1236</v>
      </c>
      <c r="J51" s="108"/>
      <c r="K51" s="107"/>
      <c r="L51" s="108"/>
    </row>
    <row r="52" spans="1:12" s="2" customFormat="1" x14ac:dyDescent="0.25">
      <c r="A52" s="101" t="s">
        <v>56</v>
      </c>
      <c r="B52" s="102"/>
      <c r="C52" s="102"/>
      <c r="D52" s="103"/>
      <c r="E52" s="107">
        <f>'[19]WI Gas'!E52:F52+[19]WEPCO!E52+[19]WPSC!E52+[19]Alliant!E52+[19]NSP!E52+[19]MWNG!E52+'[19]SWL&amp;P'!E52:F52+'[19]City Gas'!E52:F52+[19]SCVNG!E52+[19]Florence!E52+'[19]MG&amp;E'!E52:F52</f>
        <v>1</v>
      </c>
      <c r="F52" s="108"/>
      <c r="G52" s="107"/>
      <c r="H52" s="108"/>
      <c r="I52" s="107">
        <f>'[19]WI Gas'!I52:J52+[19]WEPCO!I52+[19]WPSC!I52+[19]Alliant!I52+[19]NSP!I52+[19]MWNG!I52+'[19]SWL&amp;P'!I52:J52+'[19]City Gas'!I52:J52+[19]SCVNG!I52+[19]Florence!I52+'[19]MG&amp;E'!I52:J52</f>
        <v>271</v>
      </c>
      <c r="J52" s="108"/>
      <c r="K52" s="107"/>
      <c r="L52" s="108"/>
    </row>
    <row r="53" spans="1:12" s="2" customFormat="1" x14ac:dyDescent="0.25">
      <c r="A53" s="101" t="s">
        <v>57</v>
      </c>
      <c r="B53" s="102"/>
      <c r="C53" s="102"/>
      <c r="D53" s="103"/>
      <c r="E53" s="107">
        <f>'[19]WI Gas'!E53:F53+[19]WEPCO!E53+[19]WPSC!E53+[19]Alliant!E53+[19]NSP!E53+[19]MWNG!E53+'[19]SWL&amp;P'!E53:F53+'[19]City Gas'!E53:F53+[19]SCVNG!E53+[19]Florence!E53+'[19]MG&amp;E'!E53:F53</f>
        <v>173</v>
      </c>
      <c r="F53" s="108"/>
      <c r="G53" s="107"/>
      <c r="H53" s="108"/>
      <c r="I53" s="107">
        <f>'[19]WI Gas'!I53:J53+[19]WEPCO!I53+[19]WPSC!I53+[19]Alliant!I53+[19]NSP!I53+[19]MWNG!I53+'[19]SWL&amp;P'!I53:J53+'[19]City Gas'!I53:J53+[19]SCVNG!I53+[19]Florence!I53+'[19]MG&amp;E'!I53:J53</f>
        <v>2625</v>
      </c>
      <c r="J53" s="108"/>
      <c r="K53" s="107"/>
      <c r="L53" s="108"/>
    </row>
    <row r="54" spans="1:12" s="2" customFormat="1" x14ac:dyDescent="0.25">
      <c r="A54" s="101" t="s">
        <v>58</v>
      </c>
      <c r="B54" s="102"/>
      <c r="C54" s="102"/>
      <c r="D54" s="103"/>
      <c r="E54" s="107">
        <f>'[19]WI Gas'!E54:F54+[19]WEPCO!E54+[19]WPSC!E54+[19]Alliant!E54+[19]NSP!E54+[19]MWNG!E54+'[19]SWL&amp;P'!E54:F54+'[19]City Gas'!E54:F54+[19]SCVNG!E54+[19]Florence!E54+'[19]MG&amp;E'!E54:F54</f>
        <v>83</v>
      </c>
      <c r="F54" s="108"/>
      <c r="G54" s="107"/>
      <c r="H54" s="108"/>
      <c r="I54" s="107">
        <f>'[19]WI Gas'!I54:J54+[19]WEPCO!I54+[19]WPSC!I54+[19]Alliant!I54+[19]NSP!I54+[19]MWNG!I54+'[19]SWL&amp;P'!I54:J54+'[19]City Gas'!I54:J54+[19]SCVNG!I54+[19]Florence!I54+'[19]MG&amp;E'!I54:J54</f>
        <v>4176</v>
      </c>
      <c r="J54" s="108"/>
      <c r="K54" s="107"/>
      <c r="L54" s="108"/>
    </row>
    <row r="55" spans="1:12" s="2" customFormat="1" x14ac:dyDescent="0.25">
      <c r="A55" s="101" t="s">
        <v>59</v>
      </c>
      <c r="B55" s="102"/>
      <c r="C55" s="102"/>
      <c r="D55" s="103"/>
      <c r="E55" s="107">
        <f>'[19]WI Gas'!E55:F55+[19]WEPCO!E55+[19]WPSC!E55+[19]Alliant!E55+[19]NSP!E55+[19]MWNG!E55+'[19]SWL&amp;P'!E55:F55+'[19]City Gas'!E55:F55+[19]SCVNG!E55+[19]Florence!E55+'[19]MG&amp;E'!E55:F55</f>
        <v>28</v>
      </c>
      <c r="F55" s="108"/>
      <c r="G55" s="107"/>
      <c r="H55" s="108"/>
      <c r="I55" s="107">
        <f>'[19]WI Gas'!I55:J55+[19]WEPCO!I55+[19]WPSC!I55+[19]Alliant!I55+[19]NSP!I55+[19]MWNG!I55+'[19]SWL&amp;P'!I55:J55+'[19]City Gas'!I55:J55+[19]SCVNG!I55+[19]Florence!I55+'[19]MG&amp;E'!I55:J55</f>
        <v>154</v>
      </c>
      <c r="J55" s="108"/>
      <c r="K55" s="107"/>
      <c r="L55" s="108"/>
    </row>
    <row r="56" spans="1:12" s="2" customFormat="1" x14ac:dyDescent="0.25">
      <c r="A56" s="101" t="s">
        <v>10</v>
      </c>
      <c r="B56" s="102"/>
      <c r="C56" s="102"/>
      <c r="D56" s="103"/>
      <c r="E56" s="107">
        <f>'[19]WI Gas'!E56:F56+[19]WEPCO!E56+[19]WPSC!E56+[19]Alliant!E56+[19]NSP!E56+[19]MWNG!E56+'[19]SWL&amp;P'!E56:F56+'[19]City Gas'!E56:F56+[19]SCVNG!E56+[19]Florence!E56+'[19]MG&amp;E'!E56:F56</f>
        <v>187</v>
      </c>
      <c r="F56" s="108"/>
      <c r="G56" s="107"/>
      <c r="H56" s="108"/>
      <c r="I56" s="107">
        <f>'[19]WI Gas'!I56:J56+[19]WEPCO!I56+[19]WPSC!I56+[19]Alliant!I56+[19]NSP!I56+[19]MWNG!I56+'[19]SWL&amp;P'!I56:J56+'[19]City Gas'!I56:J56+[19]SCVNG!I56+[19]Florence!I56+'[19]MG&amp;E'!I56:J56</f>
        <v>6435</v>
      </c>
      <c r="J56" s="108"/>
      <c r="K56" s="107"/>
      <c r="L56" s="108"/>
    </row>
    <row r="57" spans="1:12" s="2" customFormat="1" x14ac:dyDescent="0.25">
      <c r="A57" s="97" t="s">
        <v>60</v>
      </c>
      <c r="B57" s="97"/>
      <c r="C57" s="97"/>
      <c r="D57" s="97"/>
      <c r="E57" s="97"/>
      <c r="F57" s="97"/>
      <c r="G57" s="337">
        <f>'[19]WI Gas'!G57:L57+[19]WEPCO!G57+[19]WPSC!G57+[19]Alliant!G57+[19]NSP!G57+[19]MWNG!G57+'[19]SWL&amp;P'!G57:L57+'[19]City Gas'!G57:L57+[19]SCVNG!G57+[19]Florence!G57+'[19]MG&amp;E'!G57:L57</f>
        <v>403</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101" t="s">
        <v>63</v>
      </c>
      <c r="B60" s="102"/>
      <c r="C60" s="103"/>
      <c r="D60" s="4"/>
      <c r="E60" s="101" t="s">
        <v>64</v>
      </c>
      <c r="F60" s="102"/>
      <c r="G60" s="102"/>
      <c r="H60" s="102"/>
      <c r="I60" s="102"/>
      <c r="J60" s="102"/>
      <c r="K60" s="103"/>
      <c r="L60" s="4"/>
    </row>
    <row r="61" spans="1:12" s="2" customFormat="1" x14ac:dyDescent="0.25">
      <c r="A61" s="337" t="s">
        <v>65</v>
      </c>
      <c r="B61" s="338"/>
      <c r="C61" s="339"/>
      <c r="D61" s="4"/>
      <c r="E61" s="101" t="s">
        <v>66</v>
      </c>
      <c r="F61" s="102"/>
      <c r="G61" s="102"/>
      <c r="H61" s="102"/>
      <c r="I61" s="102"/>
      <c r="J61" s="102"/>
      <c r="K61" s="103"/>
      <c r="L61" s="4"/>
    </row>
    <row r="62" spans="1:12" s="2" customFormat="1" x14ac:dyDescent="0.25">
      <c r="A62" s="7"/>
      <c r="B62" s="8"/>
      <c r="C62" s="8"/>
      <c r="D62" s="8"/>
      <c r="E62" s="8"/>
      <c r="F62" s="8"/>
      <c r="G62" s="8"/>
      <c r="H62" s="8"/>
      <c r="I62" s="8"/>
      <c r="J62" s="8"/>
      <c r="K62" s="8"/>
      <c r="L62" s="9"/>
    </row>
    <row r="63" spans="1:12" s="2" customFormat="1" x14ac:dyDescent="0.25">
      <c r="A63" s="79" t="s">
        <v>67</v>
      </c>
      <c r="B63" s="79"/>
      <c r="C63" s="79"/>
      <c r="D63" s="79"/>
      <c r="E63" s="79" t="s">
        <v>68</v>
      </c>
      <c r="F63" s="79"/>
      <c r="G63" s="79"/>
      <c r="H63" s="79"/>
      <c r="I63" s="79"/>
      <c r="J63" s="79"/>
      <c r="K63" s="79"/>
      <c r="L63" s="79"/>
    </row>
    <row r="64" spans="1:12" s="2" customFormat="1" x14ac:dyDescent="0.25">
      <c r="A64" s="80" t="s">
        <v>69</v>
      </c>
      <c r="B64" s="80"/>
      <c r="C64" s="80"/>
      <c r="D64" s="106">
        <f>'[19]WI Gas'!D64:D65+[19]WEPCO!D64+[19]WPSC!D64+[19]Alliant!D64+[19]NSP!D64+[19]MWNG!D64+'[19]SWL&amp;P'!D64:D65+'[19]City Gas'!D64:D65+[19]SCVNG!D64+[19]Florence!D64+'[19]MG&amp;E'!D64:D65</f>
        <v>0</v>
      </c>
      <c r="E64" s="80" t="s">
        <v>70</v>
      </c>
      <c r="F64" s="80"/>
      <c r="G64" s="80"/>
      <c r="H64" s="80"/>
      <c r="I64" s="80"/>
      <c r="J64" s="80"/>
      <c r="K64" s="80"/>
      <c r="L64" s="109" t="s">
        <v>71</v>
      </c>
    </row>
    <row r="65" spans="1:12" s="2" customFormat="1" x14ac:dyDescent="0.25">
      <c r="A65" s="80"/>
      <c r="B65" s="80"/>
      <c r="C65" s="80"/>
      <c r="D65" s="106"/>
      <c r="E65" s="80"/>
      <c r="F65" s="80"/>
      <c r="G65" s="80"/>
      <c r="H65" s="80"/>
      <c r="I65" s="80"/>
      <c r="J65" s="80"/>
      <c r="K65" s="80"/>
      <c r="L65" s="109"/>
    </row>
    <row r="66" spans="1:12" x14ac:dyDescent="0.25">
      <c r="A66" s="18"/>
      <c r="B66" s="19"/>
      <c r="C66" s="19"/>
      <c r="D66" s="19"/>
      <c r="E66" s="19"/>
      <c r="F66" s="19"/>
      <c r="G66" s="19"/>
      <c r="H66" s="19"/>
      <c r="I66" s="19"/>
      <c r="J66" s="19"/>
      <c r="K66" s="19"/>
      <c r="L66" s="20"/>
    </row>
    <row r="67" spans="1:12" x14ac:dyDescent="0.25">
      <c r="A67" s="79" t="s">
        <v>72</v>
      </c>
      <c r="B67" s="79"/>
      <c r="C67" s="79"/>
      <c r="D67" s="79"/>
      <c r="E67" s="79"/>
      <c r="F67" s="79"/>
      <c r="G67" s="79"/>
      <c r="H67" s="79"/>
      <c r="I67" s="79"/>
      <c r="J67" s="79"/>
      <c r="K67" s="79"/>
      <c r="L67" s="79"/>
    </row>
    <row r="68" spans="1:12" x14ac:dyDescent="0.25">
      <c r="A68" s="84" t="s">
        <v>73</v>
      </c>
      <c r="B68" s="85"/>
      <c r="C68" s="85"/>
      <c r="D68" s="85"/>
      <c r="E68" s="85"/>
      <c r="F68" s="85"/>
      <c r="G68" s="85"/>
      <c r="H68" s="85"/>
      <c r="I68" s="85"/>
      <c r="J68" s="85"/>
      <c r="K68" s="85"/>
      <c r="L68" s="86"/>
    </row>
    <row r="69" spans="1:12" x14ac:dyDescent="0.25">
      <c r="A69" s="21" t="s">
        <v>18</v>
      </c>
      <c r="B69" s="357">
        <f>L12</f>
        <v>36666.93</v>
      </c>
      <c r="C69" s="357"/>
      <c r="D69" s="19"/>
      <c r="E69" s="19"/>
      <c r="F69" s="19"/>
      <c r="G69" s="19"/>
      <c r="H69" s="19"/>
      <c r="I69" s="19"/>
      <c r="J69" s="19"/>
      <c r="K69" s="19"/>
      <c r="L69" s="20"/>
    </row>
    <row r="70" spans="1:12" x14ac:dyDescent="0.25">
      <c r="A70" s="21" t="s">
        <v>74</v>
      </c>
      <c r="B70" s="357">
        <f>L78</f>
        <v>26862.350946969702</v>
      </c>
      <c r="C70" s="357"/>
      <c r="D70" s="19"/>
      <c r="E70" s="19"/>
      <c r="F70" s="19"/>
      <c r="G70" s="19"/>
      <c r="H70" s="19"/>
      <c r="I70" s="19"/>
      <c r="J70" s="19"/>
      <c r="K70" s="19"/>
      <c r="L70" s="20"/>
    </row>
    <row r="71" spans="1:12" x14ac:dyDescent="0.25">
      <c r="A71" s="21" t="s">
        <v>75</v>
      </c>
      <c r="B71" s="357">
        <f>SUM(B69:C70)</f>
        <v>63529.280946969702</v>
      </c>
      <c r="C71" s="357"/>
      <c r="D71" s="19"/>
      <c r="E71" s="19"/>
      <c r="F71" s="19"/>
      <c r="G71" s="19"/>
      <c r="H71" s="19"/>
      <c r="I71" s="19"/>
      <c r="J71" s="19"/>
      <c r="K71" s="19"/>
      <c r="L71" s="20"/>
    </row>
    <row r="72" spans="1:12" x14ac:dyDescent="0.25">
      <c r="A72" s="21"/>
      <c r="B72" s="22"/>
      <c r="C72" s="22"/>
      <c r="D72" s="19"/>
      <c r="E72" s="19"/>
      <c r="F72" s="19"/>
      <c r="G72" s="19"/>
      <c r="H72" s="19"/>
      <c r="I72" s="19"/>
      <c r="J72" s="19"/>
      <c r="K72" s="19"/>
      <c r="L72" s="20"/>
    </row>
    <row r="73" spans="1:12" x14ac:dyDescent="0.25">
      <c r="A73" s="79" t="s">
        <v>76</v>
      </c>
      <c r="B73" s="79"/>
      <c r="C73" s="79"/>
      <c r="D73" s="79"/>
      <c r="E73" s="79"/>
      <c r="F73" s="79"/>
      <c r="G73" s="79"/>
      <c r="H73" s="79"/>
      <c r="I73" s="79"/>
      <c r="J73" s="79"/>
      <c r="K73" s="79"/>
      <c r="L73" s="79"/>
    </row>
    <row r="74" spans="1:12" x14ac:dyDescent="0.25">
      <c r="A74" s="84" t="s">
        <v>77</v>
      </c>
      <c r="B74" s="85"/>
      <c r="C74" s="85"/>
      <c r="D74" s="85"/>
      <c r="E74" s="85"/>
      <c r="F74" s="85"/>
      <c r="G74" s="85"/>
      <c r="H74" s="85"/>
      <c r="I74" s="85"/>
      <c r="J74" s="85"/>
      <c r="K74" s="85"/>
      <c r="L74" s="86"/>
    </row>
    <row r="75" spans="1:12" x14ac:dyDescent="0.25">
      <c r="A75" s="3"/>
      <c r="B75" s="125" t="s">
        <v>5</v>
      </c>
      <c r="C75" s="125"/>
      <c r="D75" s="125"/>
      <c r="E75" s="125"/>
      <c r="F75" s="125" t="s">
        <v>6</v>
      </c>
      <c r="G75" s="125" t="s">
        <v>7</v>
      </c>
      <c r="H75" s="125" t="s">
        <v>8</v>
      </c>
      <c r="I75" s="126" t="s">
        <v>9</v>
      </c>
      <c r="J75" s="127" t="s">
        <v>10</v>
      </c>
      <c r="K75" s="128"/>
      <c r="L75" s="120" t="s">
        <v>11</v>
      </c>
    </row>
    <row r="76" spans="1:12" x14ac:dyDescent="0.25">
      <c r="A76" s="3"/>
      <c r="B76" s="121" t="s">
        <v>12</v>
      </c>
      <c r="C76" s="121"/>
      <c r="D76" s="121" t="s">
        <v>13</v>
      </c>
      <c r="E76" s="121"/>
      <c r="F76" s="121"/>
      <c r="G76" s="121"/>
      <c r="H76" s="121"/>
      <c r="I76" s="106"/>
      <c r="J76" s="127"/>
      <c r="K76" s="128"/>
      <c r="L76" s="109"/>
    </row>
    <row r="77" spans="1:12" x14ac:dyDescent="0.25">
      <c r="A77" s="3"/>
      <c r="B77" s="4" t="s">
        <v>14</v>
      </c>
      <c r="C77" s="4" t="s">
        <v>15</v>
      </c>
      <c r="D77" s="4" t="s">
        <v>16</v>
      </c>
      <c r="E77" s="4" t="s">
        <v>17</v>
      </c>
      <c r="F77" s="121"/>
      <c r="G77" s="121"/>
      <c r="H77" s="121"/>
      <c r="I77" s="106"/>
      <c r="J77" s="129"/>
      <c r="K77" s="130"/>
      <c r="L77" s="109"/>
    </row>
    <row r="78" spans="1:12" x14ac:dyDescent="0.25">
      <c r="A78" s="5" t="s">
        <v>74</v>
      </c>
      <c r="B78" s="4">
        <f>'[19]WI Gas'!B78+[19]WEPCO!B78+[19]WPSC!B78+[19]Alliant!B78+[19]NSP!B78+[19]MWNG!B78+'[19]SWL&amp;P'!B78+'[19]City Gas'!B78+[19]SCVNG!B78+[19]Florence!B78+'[19]MG&amp;E'!B78</f>
        <v>0</v>
      </c>
      <c r="C78" s="4">
        <f>'[19]WI Gas'!C78+[19]WEPCO!C78+[19]WPSC!C78+[19]Alliant!C78+[19]NSP!C78+[19]MWNG!C78+'[19]SWL&amp;P'!C78+'[19]City Gas'!C78+[19]SCVNG!C78+[19]Florence!C78+'[19]MG&amp;E'!C78</f>
        <v>0</v>
      </c>
      <c r="D78" s="4">
        <f>'[19]WI Gas'!D78+[19]WEPCO!D78+[19]WPSC!D78+[19]Alliant!D78+[19]NSP!D78+[19]MWNG!D78+'[19]SWL&amp;P'!D78+'[19]City Gas'!D78+[19]SCVNG!D78+[19]Florence!D78+'[19]MG&amp;E'!D78</f>
        <v>0.91477272727272729</v>
      </c>
      <c r="E78" s="4">
        <f>'[19]WI Gas'!E78+[19]WEPCO!E78+[19]WPSC!E78+[19]Alliant!E78+[19]NSP!E78+[19]MWNG!E78+'[19]SWL&amp;P'!E78+'[19]City Gas'!E78+[19]SCVNG!E78+[19]Florence!E78+'[19]MG&amp;E'!E78</f>
        <v>5494.714962121212</v>
      </c>
      <c r="F78" s="4">
        <f>'[19]WI Gas'!F78+[19]WEPCO!F78+[19]WPSC!F78+[19]Alliant!F78+[19]NSP!F78+[19]MWNG!F78+'[19]SWL&amp;P'!F78+'[19]City Gas'!F78+[19]SCVNG!F78+[19]Florence!F78+'[19]MG&amp;E'!F78</f>
        <v>0</v>
      </c>
      <c r="G78" s="4">
        <f>'[19]WI Gas'!G78+[19]WEPCO!G78+[19]WPSC!G78+[19]Alliant!G78+[19]NSP!G78+[19]MWNG!G78+'[19]SWL&amp;P'!G78+'[19]City Gas'!G78+[19]SCVNG!G78+[19]Florence!G78+'[19]MG&amp;E'!G78</f>
        <v>405.80776515151518</v>
      </c>
      <c r="H78" s="4">
        <f>'[19]WI Gas'!H78+[19]WEPCO!H78+[19]WPSC!H78+[19]Alliant!H78+[19]NSP!H78+[19]MWNG!H78+'[19]SWL&amp;P'!H78+'[19]City Gas'!H78+[19]SCVNG!H78+[19]Florence!H78+'[19]MG&amp;E'!H78</f>
        <v>0</v>
      </c>
      <c r="I78" s="4">
        <f>'[19]WI Gas'!I78+[19]WEPCO!I78+[19]WPSC!I78+[19]Alliant!I78+[19]NSP!I78+[19]MWNG!I78+'[19]SWL&amp;P'!I78+'[19]City Gas'!I78+[19]SCVNG!I78+[19]Florence!I78+'[19]MG&amp;E'!I78</f>
        <v>20960.881628787884</v>
      </c>
      <c r="J78" s="107">
        <f>'[19]WI Gas'!J78:K78+[19]WEPCO!J78+[19]WPSC!J78+[19]Alliant!J78+[19]NSP!J78+[19]MWNG!J78+'[19]SWL&amp;P'!J78:K78+'[19]City Gas'!J78:K78+[19]SCVNG!J78+[19]Florence!J78+'[19]MG&amp;E'!J78:K78</f>
        <v>3.1818181818181815E-2</v>
      </c>
      <c r="K78" s="108"/>
      <c r="L78" s="6">
        <f>SUM(B78:J78)</f>
        <v>26862.350946969702</v>
      </c>
    </row>
    <row r="79" spans="1:12" x14ac:dyDescent="0.25">
      <c r="A79" s="18"/>
      <c r="B79" s="19"/>
      <c r="C79" s="19"/>
      <c r="D79" s="19"/>
      <c r="E79" s="19"/>
      <c r="F79" s="19"/>
      <c r="G79" s="19"/>
      <c r="H79" s="19"/>
      <c r="I79" s="19"/>
      <c r="J79" s="19"/>
      <c r="K79" s="19"/>
      <c r="L79" s="20"/>
    </row>
    <row r="80" spans="1:12" x14ac:dyDescent="0.25">
      <c r="A80" s="97" t="s">
        <v>78</v>
      </c>
      <c r="B80" s="97"/>
      <c r="C80" s="97"/>
      <c r="D80" s="97"/>
      <c r="E80" s="97"/>
      <c r="F80" s="97"/>
      <c r="G80" s="97"/>
      <c r="H80" s="97"/>
      <c r="I80" s="97"/>
      <c r="J80" s="97"/>
      <c r="K80" s="97"/>
      <c r="L80" s="97"/>
    </row>
    <row r="81" spans="1:12" x14ac:dyDescent="0.25">
      <c r="A81" s="10" t="s">
        <v>21</v>
      </c>
      <c r="B81" s="4" t="s">
        <v>22</v>
      </c>
      <c r="C81" s="4" t="s">
        <v>35</v>
      </c>
      <c r="D81" s="106" t="s">
        <v>36</v>
      </c>
      <c r="E81" s="106"/>
      <c r="F81" s="106" t="s">
        <v>24</v>
      </c>
      <c r="G81" s="106"/>
      <c r="H81" s="106" t="s">
        <v>25</v>
      </c>
      <c r="I81" s="106"/>
      <c r="J81" s="107" t="s">
        <v>37</v>
      </c>
      <c r="K81" s="108"/>
      <c r="L81" s="6" t="s">
        <v>11</v>
      </c>
    </row>
    <row r="82" spans="1:12" x14ac:dyDescent="0.25">
      <c r="A82" s="5" t="s">
        <v>5</v>
      </c>
      <c r="B82" s="4">
        <f>'[19]WI Gas'!B82+[19]WEPCO!B82+[19]WPSC!B82+[19]Alliant!B82+[19]NSP!B82+[19]MWNG!B82+'[19]SWL&amp;P'!B82+'[19]City Gas'!B82+[19]SCVNG!B82+[19]Florence!B82+'[19]MG&amp;E'!B82</f>
        <v>5.8125</v>
      </c>
      <c r="C82" s="4">
        <f>'[19]WI Gas'!C82+[19]WEPCO!C82+[19]WPSC!C82+[19]Alliant!C82+[19]NSP!C82+[19]MWNG!C82+'[19]SWL&amp;P'!C82+'[19]City Gas'!C82+[19]SCVNG!C82+[19]Florence!C82+'[19]MG&amp;E'!C82</f>
        <v>4807.0234848484852</v>
      </c>
      <c r="D82" s="107">
        <f>'[19]WI Gas'!D82:E82+[19]WEPCO!D82+[19]WPSC!D82+[19]Alliant!D82+[19]NSP!D82+[19]MWNG!D82+'[19]SWL&amp;P'!D82:E82+'[19]City Gas'!D82:E82+[19]SCVNG!D82+[19]Florence!D82+'[19]MG&amp;E'!D82:E82</f>
        <v>651.1583333333333</v>
      </c>
      <c r="E82" s="108"/>
      <c r="F82" s="107">
        <f>'[19]WI Gas'!F82:G82+[19]WEPCO!F82+[19]WPSC!F82+[19]Alliant!F82+[19]NSP!F82+[19]MWNG!F82+'[19]SWL&amp;P'!F82:G82+'[19]City Gas'!F82:G82+[19]SCVNG!F82+[19]Florence!F82+'[19]MG&amp;E'!F82:G82</f>
        <v>27.252462121212123</v>
      </c>
      <c r="G82" s="108"/>
      <c r="H82" s="107">
        <f>'[19]WI Gas'!H82:I82+[19]WEPCO!H82+[19]WPSC!H82+[19]Alliant!H82+[19]NSP!H82+[19]MWNG!H82+'[19]SWL&amp;P'!H82:I82+'[19]City Gas'!H82:I82+[19]SCVNG!H82+[19]Florence!H82+'[19]MG&amp;E'!H82:I82</f>
        <v>4.0568181818181817</v>
      </c>
      <c r="I82" s="108"/>
      <c r="J82" s="107">
        <f>'[19]WI Gas'!J82:K82+[19]WEPCO!J82+[19]WPSC!J82+[19]Alliant!J82+[19]NSP!J82+[19]MWNG!J82+'[19]SWL&amp;P'!J82:K82+'[19]City Gas'!J82:K82+[19]SCVNG!J82+[19]Florence!J82+'[19]MG&amp;E'!J82:K82</f>
        <v>0.2496212121212121</v>
      </c>
      <c r="K82" s="108"/>
      <c r="L82" s="6">
        <f>SUM(B82:J82)</f>
        <v>5495.5532196969698</v>
      </c>
    </row>
    <row r="83" spans="1:12" x14ac:dyDescent="0.25">
      <c r="A83" s="5" t="s">
        <v>28</v>
      </c>
      <c r="B83" s="4">
        <f>'[19]WI Gas'!B83+[19]WEPCO!B83+[19]WPSC!B83+[19]Alliant!B83+[19]NSP!B83+[19]MWNG!B83+'[19]SWL&amp;P'!B83+'[19]City Gas'!B83+[19]SCVNG!B83+[19]Florence!B83+'[19]MG&amp;E'!B83</f>
        <v>0</v>
      </c>
      <c r="C83" s="4">
        <f>'[19]WI Gas'!C83+[19]WEPCO!C83+[19]WPSC!C83+[19]Alliant!C83+[19]NSP!C83+[19]MWNG!C83+'[19]SWL&amp;P'!C83+'[19]City Gas'!C83+[19]SCVNG!C83+[19]Florence!C83+'[19]MG&amp;E'!C83</f>
        <v>0</v>
      </c>
      <c r="D83" s="107">
        <f>'[19]WI Gas'!D83:E83+[19]WEPCO!D83+[19]WPSC!D83+[19]Alliant!D83+[19]NSP!D83+[19]MWNG!D83+'[19]SWL&amp;P'!D83:E83+'[19]City Gas'!D83:E83+[19]SCVNG!D83+[19]Florence!D83+'[19]MG&amp;E'!D83:E83</f>
        <v>0</v>
      </c>
      <c r="E83" s="108"/>
      <c r="F83" s="107">
        <f>'[19]WI Gas'!F83:G83+[19]WEPCO!F83+[19]WPSC!F83+[19]Alliant!F83+[19]NSP!F83+[19]MWNG!F83+'[19]SWL&amp;P'!F83:G83+'[19]City Gas'!F83:G83+[19]SCVNG!F83+[19]Florence!F83+'[19]MG&amp;E'!F83:G83</f>
        <v>0</v>
      </c>
      <c r="G83" s="108"/>
      <c r="H83" s="107">
        <f>'[19]WI Gas'!H83:I83+[19]WEPCO!H83+[19]WPSC!H83+[19]Alliant!H83+[19]NSP!H83+[19]MWNG!H83+'[19]SWL&amp;P'!H83:I83+'[19]City Gas'!H83:I83+[19]SCVNG!H83+[19]Florence!H83+'[19]MG&amp;E'!H83:I83</f>
        <v>0</v>
      </c>
      <c r="I83" s="108"/>
      <c r="J83" s="107">
        <f>'[19]WI Gas'!J83:K83+[19]WEPCO!J83+[19]WPSC!J83+[19]Alliant!J83+[19]NSP!J83+[19]MWNG!J83+'[19]SWL&amp;P'!J83:K83+'[19]City Gas'!J83:K83+[19]SCVNG!J83+[19]Florence!J83+'[19]MG&amp;E'!J83:K83</f>
        <v>0</v>
      </c>
      <c r="K83" s="108"/>
      <c r="L83" s="6">
        <f t="shared" ref="L83:L90" si="4">SUM(B83:J83)</f>
        <v>0</v>
      </c>
    </row>
    <row r="84" spans="1:12" x14ac:dyDescent="0.25">
      <c r="A84" s="5" t="s">
        <v>7</v>
      </c>
      <c r="B84" s="4">
        <f>'[19]WI Gas'!B84+[19]WEPCO!B84+[19]WPSC!B84+[19]Alliant!B84+[19]NSP!B84+[19]MWNG!B84+'[19]SWL&amp;P'!B84+'[19]City Gas'!B84+[19]SCVNG!B84+[19]Florence!B84+'[19]MG&amp;E'!B84</f>
        <v>5.6250000000000001E-2</v>
      </c>
      <c r="C84" s="4">
        <f>'[19]WI Gas'!C84+[19]WEPCO!C84+[19]WPSC!C84+[19]Alliant!C84+[19]NSP!C84+[19]MWNG!C84+'[19]SWL&amp;P'!C84+'[19]City Gas'!C84+[19]SCVNG!C84+[19]Florence!C84+'[19]MG&amp;E'!C84</f>
        <v>18.28560606060606</v>
      </c>
      <c r="D84" s="107">
        <f>'[19]WI Gas'!D84:E84+[19]WEPCO!D84+[19]WPSC!D84+[19]Alliant!D84+[19]NSP!D84+[19]MWNG!D84+'[19]SWL&amp;P'!D84:E84+'[19]City Gas'!D84:E84+[19]SCVNG!D84+[19]Florence!D84+'[19]MG&amp;E'!D84:E84</f>
        <v>387.46590909090907</v>
      </c>
      <c r="E84" s="108"/>
      <c r="F84" s="107">
        <f>'[19]WI Gas'!F84:G84+[19]WEPCO!F84+[19]WPSC!F84+[19]Alliant!F84+[19]NSP!F84+[19]MWNG!F84+'[19]SWL&amp;P'!F84:G84+'[19]City Gas'!F84:G84+[19]SCVNG!F84+[19]Florence!F84+'[19]MG&amp;E'!F84:G84</f>
        <v>0</v>
      </c>
      <c r="G84" s="108"/>
      <c r="H84" s="107">
        <f>'[19]WI Gas'!H84:I84+[19]WEPCO!H84+[19]WPSC!H84+[19]Alliant!H84+[19]NSP!H84+[19]MWNG!H84+'[19]SWL&amp;P'!H84:I84+'[19]City Gas'!H84:I84+[19]SCVNG!H84+[19]Florence!H84+'[19]MG&amp;E'!H84:I84</f>
        <v>0</v>
      </c>
      <c r="I84" s="108"/>
      <c r="J84" s="107">
        <f>'[19]WI Gas'!J84:K84+[19]WEPCO!J84+[19]WPSC!J84+[19]Alliant!J84+[19]NSP!J84+[19]MWNG!J84+'[19]SWL&amp;P'!J84:K84+'[19]City Gas'!J84:K84+[19]SCVNG!J84+[19]Florence!J84+'[19]MG&amp;E'!J84:K84</f>
        <v>0</v>
      </c>
      <c r="K84" s="108"/>
      <c r="L84" s="6">
        <f t="shared" si="4"/>
        <v>405.80776515151513</v>
      </c>
    </row>
    <row r="85" spans="1:12" x14ac:dyDescent="0.25">
      <c r="A85" s="5" t="s">
        <v>29</v>
      </c>
      <c r="B85" s="4">
        <f>'[19]WI Gas'!B85+[19]WEPCO!B85+[19]WPSC!B85+[19]Alliant!B85+[19]NSP!B85+[19]MWNG!B85+'[19]SWL&amp;P'!B85+'[19]City Gas'!B85+[19]SCVNG!B85+[19]Florence!B85+'[19]MG&amp;E'!B85</f>
        <v>0</v>
      </c>
      <c r="C85" s="4">
        <f>'[19]WI Gas'!C85+[19]WEPCO!C85+[19]WPSC!C85+[19]Alliant!C85+[19]NSP!C85+[19]MWNG!C85+'[19]SWL&amp;P'!C85+'[19]City Gas'!C85+[19]SCVNG!C85+[19]Florence!C85+'[19]MG&amp;E'!C85</f>
        <v>0</v>
      </c>
      <c r="D85" s="107">
        <f>'[19]WI Gas'!D85:E85+[19]WEPCO!D85+[19]WPSC!D85+[19]Alliant!D85+[19]NSP!D85+[19]MWNG!D85+'[19]SWL&amp;P'!D85:E85+'[19]City Gas'!D85:E85+[19]SCVNG!D85+[19]Florence!D85+'[19]MG&amp;E'!D85:E85</f>
        <v>0</v>
      </c>
      <c r="E85" s="108"/>
      <c r="F85" s="107">
        <f>'[19]WI Gas'!F85:G85+[19]WEPCO!F85+[19]WPSC!F85+[19]Alliant!F85+[19]NSP!F85+[19]MWNG!F85+'[19]SWL&amp;P'!F85:G85+'[19]City Gas'!F85:G85+[19]SCVNG!F85+[19]Florence!F85+'[19]MG&amp;E'!F85:G85</f>
        <v>0</v>
      </c>
      <c r="G85" s="108"/>
      <c r="H85" s="107">
        <f>'[19]WI Gas'!H85:I85+[19]WEPCO!H85+[19]WPSC!H85+[19]Alliant!H85+[19]NSP!H85+[19]MWNG!H85+'[19]SWL&amp;P'!H85:I85+'[19]City Gas'!H85:I85+[19]SCVNG!H85+[19]Florence!H85+'[19]MG&amp;E'!H85:I85</f>
        <v>0</v>
      </c>
      <c r="I85" s="108"/>
      <c r="J85" s="107">
        <f>'[19]WI Gas'!J85:K85+[19]WEPCO!J85+[19]WPSC!J85+[19]Alliant!J85+[19]NSP!J85+[19]MWNG!J85+'[19]SWL&amp;P'!J85:K85+'[19]City Gas'!J85:K85+[19]SCVNG!J85+[19]Florence!J85+'[19]MG&amp;E'!J85:K85</f>
        <v>0</v>
      </c>
      <c r="K85" s="108"/>
      <c r="L85" s="6">
        <f t="shared" si="4"/>
        <v>0</v>
      </c>
    </row>
    <row r="86" spans="1:12" x14ac:dyDescent="0.25">
      <c r="A86" s="5" t="s">
        <v>30</v>
      </c>
      <c r="B86" s="4">
        <f>'[19]WI Gas'!B86+[19]WEPCO!B86+[19]WPSC!B86+[19]Alliant!B86+[19]NSP!B86+[19]MWNG!B86+'[19]SWL&amp;P'!B86+'[19]City Gas'!B86+[19]SCVNG!B86+[19]Florence!B86+'[19]MG&amp;E'!B86</f>
        <v>0</v>
      </c>
      <c r="C86" s="4">
        <f>'[19]WI Gas'!C86+[19]WEPCO!C86+[19]WPSC!C86+[19]Alliant!C86+[19]NSP!C86+[19]MWNG!C86+'[19]SWL&amp;P'!C86+'[19]City Gas'!C86+[19]SCVNG!C86+[19]Florence!C86+'[19]MG&amp;E'!C86</f>
        <v>98.859090909090909</v>
      </c>
      <c r="D86" s="107">
        <f>'[19]WI Gas'!D86:E86+[19]WEPCO!D86+[19]WPSC!D86+[19]Alliant!D86+[19]NSP!D86+[19]MWNG!D86+'[19]SWL&amp;P'!D86:E86+'[19]City Gas'!D86:E86+[19]SCVNG!D86+[19]Florence!D86+'[19]MG&amp;E'!D86:E86</f>
        <v>333.82045454545454</v>
      </c>
      <c r="E86" s="108"/>
      <c r="F86" s="107">
        <f>'[19]WI Gas'!F86:G86+[19]WEPCO!F86+[19]WPSC!F86+[19]Alliant!F86+[19]NSP!F86+[19]MWNG!F86+'[19]SWL&amp;P'!F86:G86+'[19]City Gas'!F86:G86+[19]SCVNG!F86+[19]Florence!F86+'[19]MG&amp;E'!F86:G86</f>
        <v>0</v>
      </c>
      <c r="G86" s="108"/>
      <c r="H86" s="107">
        <f>'[19]WI Gas'!H86:I86+[19]WEPCO!H86+[19]WPSC!H86+[19]Alliant!H86+[19]NSP!H86+[19]MWNG!H86+'[19]SWL&amp;P'!H86:I86+'[19]City Gas'!H86:I86+[19]SCVNG!H86+[19]Florence!H86+'[19]MG&amp;E'!H86:I86</f>
        <v>0</v>
      </c>
      <c r="I86" s="108"/>
      <c r="J86" s="107">
        <f>'[19]WI Gas'!J86:K86+[19]WEPCO!J86+[19]WPSC!J86+[19]Alliant!J86+[19]NSP!J86+[19]MWNG!J86+'[19]SWL&amp;P'!J86:K86+'[19]City Gas'!J86:K86+[19]SCVNG!J86+[19]Florence!J86+'[19]MG&amp;E'!J86:K86</f>
        <v>0</v>
      </c>
      <c r="K86" s="108"/>
      <c r="L86" s="6">
        <f t="shared" si="4"/>
        <v>432.67954545454546</v>
      </c>
    </row>
    <row r="87" spans="1:12" x14ac:dyDescent="0.25">
      <c r="A87" s="5" t="s">
        <v>31</v>
      </c>
      <c r="B87" s="4">
        <f>'[19]WI Gas'!B87+[19]WEPCO!B87+[19]WPSC!B87+[19]Alliant!B87+[19]NSP!B87+[19]MWNG!B87+'[19]SWL&amp;P'!B87+'[19]City Gas'!B87+[19]SCVNG!B87+[19]Florence!B87+'[19]MG&amp;E'!B87</f>
        <v>14.137499999999999</v>
      </c>
      <c r="C87" s="4">
        <f>'[19]WI Gas'!C87+[19]WEPCO!C87+[19]WPSC!C87+[19]Alliant!C87+[19]NSP!C87+[19]MWNG!C87+'[19]SWL&amp;P'!C87+'[19]City Gas'!C87+[19]SCVNG!C87+[19]Florence!C87+'[19]MG&amp;E'!C87</f>
        <v>20147.892803030303</v>
      </c>
      <c r="D87" s="107">
        <f>'[19]WI Gas'!D87:E87+[19]WEPCO!D87+[19]WPSC!D87+[19]Alliant!D87+[19]NSP!D87+[19]MWNG!D87+'[19]SWL&amp;P'!D87:E87+'[19]City Gas'!D87:E87+[19]SCVNG!D87+[19]Florence!D87+'[19]MG&amp;E'!D87:E87</f>
        <v>348.93712121212116</v>
      </c>
      <c r="E87" s="108"/>
      <c r="F87" s="107">
        <f>'[19]WI Gas'!F87:G87+[19]WEPCO!F87+[19]WPSC!F87+[19]Alliant!F87+[19]NSP!F87+[19]MWNG!F87+'[19]SWL&amp;P'!F87:G87+'[19]City Gas'!F87:G87+[19]SCVNG!F87+[19]Florence!F87+'[19]MG&amp;E'!F87:G87</f>
        <v>17.003219696969698</v>
      </c>
      <c r="G87" s="108"/>
      <c r="H87" s="107">
        <f>'[19]WI Gas'!H87:I87+[19]WEPCO!H87+[19]WPSC!H87+[19]Alliant!H87+[19]NSP!H87+[19]MWNG!H87+'[19]SWL&amp;P'!H87:I87+'[19]City Gas'!H87:I87+[19]SCVNG!H87+[19]Florence!H87+'[19]MG&amp;E'!H87:I87</f>
        <v>0.30795454545454548</v>
      </c>
      <c r="I87" s="108"/>
      <c r="J87" s="107">
        <f>'[19]WI Gas'!J87:K87+[19]WEPCO!J87+[19]WPSC!J87+[19]Alliant!J87+[19]NSP!J87+[19]MWNG!J87+'[19]SWL&amp;P'!J87:K87+'[19]City Gas'!J87:K87+[19]SCVNG!J87+[19]Florence!J87+'[19]MG&amp;E'!J87:K87</f>
        <v>0</v>
      </c>
      <c r="K87" s="108"/>
      <c r="L87" s="6">
        <f t="shared" si="4"/>
        <v>20528.278598484849</v>
      </c>
    </row>
    <row r="88" spans="1:12" x14ac:dyDescent="0.25">
      <c r="A88" s="5" t="s">
        <v>32</v>
      </c>
      <c r="B88" s="4">
        <f>'[19]WI Gas'!B88+[19]WEPCO!B88+[19]WPSC!B88+[19]Alliant!B88+[19]NSP!B88+[19]MWNG!B88+'[19]SWL&amp;P'!B88+'[19]City Gas'!B88+[19]SCVNG!B88+[19]Florence!B88+'[19]MG&amp;E'!B88</f>
        <v>0</v>
      </c>
      <c r="C88" s="4">
        <f>'[19]WI Gas'!C88+[19]WEPCO!C88+[19]WPSC!C88+[19]Alliant!C88+[19]NSP!C88+[19]MWNG!C88+'[19]SWL&amp;P'!C88+'[19]City Gas'!C88+[19]SCVNG!C88+[19]Florence!C88+'[19]MG&amp;E'!C88</f>
        <v>0</v>
      </c>
      <c r="D88" s="107">
        <f>'[19]WI Gas'!D88:E88+[19]WEPCO!D88+[19]WPSC!D88+[19]Alliant!D88+[19]NSP!D88+[19]MWNG!D88+'[19]SWL&amp;P'!D88:E88+'[19]City Gas'!D88:E88+[19]SCVNG!D88+[19]Florence!D88+'[19]MG&amp;E'!D88:E88</f>
        <v>0</v>
      </c>
      <c r="E88" s="108"/>
      <c r="F88" s="107">
        <f>'[19]WI Gas'!F88:G88+[19]WEPCO!F88+[19]WPSC!F88+[19]Alliant!F88+[19]NSP!F88+[19]MWNG!F88+'[19]SWL&amp;P'!F88:G88+'[19]City Gas'!F88:G88+[19]SCVNG!F88+[19]Florence!F88+'[19]MG&amp;E'!F88:G88</f>
        <v>0</v>
      </c>
      <c r="G88" s="108"/>
      <c r="H88" s="107">
        <f>'[19]WI Gas'!H88:I88+[19]WEPCO!H88+[19]WPSC!H88+[19]Alliant!H88+[19]NSP!H88+[19]MWNG!H88+'[19]SWL&amp;P'!H88:I88+'[19]City Gas'!H88:I88+[19]SCVNG!H88+[19]Florence!H88+'[19]MG&amp;E'!H88:I88</f>
        <v>0</v>
      </c>
      <c r="I88" s="108"/>
      <c r="J88" s="107">
        <f>'[19]WI Gas'!J88:K88+[19]WEPCO!J88+[19]WPSC!J88+[19]Alliant!J88+[19]NSP!J88+[19]MWNG!J88+'[19]SWL&amp;P'!J88:K88+'[19]City Gas'!J88:K88+[19]SCVNG!J88+[19]Florence!J88+'[19]MG&amp;E'!J88:K88</f>
        <v>0</v>
      </c>
      <c r="K88" s="108"/>
      <c r="L88" s="6">
        <f t="shared" si="4"/>
        <v>0</v>
      </c>
    </row>
    <row r="89" spans="1:12" x14ac:dyDescent="0.25">
      <c r="A89" s="5" t="s">
        <v>10</v>
      </c>
      <c r="B89" s="4">
        <f>'[19]WI Gas'!B89+[19]WEPCO!B89+[19]WPSC!B89+[19]Alliant!B89+[19]NSP!B89+[19]MWNG!B89+'[19]SWL&amp;P'!B89+'[19]City Gas'!B89+[19]SCVNG!B89+[19]Florence!B89+'[19]MG&amp;E'!B89</f>
        <v>0</v>
      </c>
      <c r="C89" s="4">
        <f>'[19]WI Gas'!C89+[19]WEPCO!C89+[19]WPSC!C89+[19]Alliant!C89+[19]NSP!C89+[19]MWNG!C89+'[19]SWL&amp;P'!C89+'[19]City Gas'!C89+[19]SCVNG!C89+[19]Florence!C89+'[19]MG&amp;E'!C89</f>
        <v>1.5909090909090907E-2</v>
      </c>
      <c r="D89" s="107">
        <f>'[19]WI Gas'!D89:E89+[19]WEPCO!D89+[19]WPSC!D89+[19]Alliant!D89+[19]NSP!D89+[19]MWNG!D89+'[19]SWL&amp;P'!D89:E89+'[19]City Gas'!D89:E89+[19]SCVNG!D89+[19]Florence!D89+'[19]MG&amp;E'!D89:E89</f>
        <v>1.5909090909090907E-2</v>
      </c>
      <c r="E89" s="108"/>
      <c r="F89" s="107">
        <f>'[19]WI Gas'!F89:G89+[19]WEPCO!F89+[19]WPSC!F89+[19]Alliant!F89+[19]NSP!F89+[19]MWNG!F89+'[19]SWL&amp;P'!F89:G89+'[19]City Gas'!F89:G89+[19]SCVNG!F89+[19]Florence!F89+'[19]MG&amp;E'!F89:G89</f>
        <v>0</v>
      </c>
      <c r="G89" s="108"/>
      <c r="H89" s="107">
        <f>'[19]WI Gas'!H89:I89+[19]WEPCO!H89+[19]WPSC!H89+[19]Alliant!H89+[19]NSP!H89+[19]MWNG!H89+'[19]SWL&amp;P'!H89:I89+'[19]City Gas'!H89:I89+[19]SCVNG!H89+[19]Florence!H89+'[19]MG&amp;E'!H89:I89</f>
        <v>0</v>
      </c>
      <c r="I89" s="108"/>
      <c r="J89" s="107">
        <f>'[19]WI Gas'!J89:K89+[19]WEPCO!J89+[19]WPSC!J89+[19]Alliant!J89+[19]NSP!J89+[19]MWNG!J89+'[19]SWL&amp;P'!J89:K89+'[19]City Gas'!J89:K89+[19]SCVNG!J89+[19]Florence!J89+'[19]MG&amp;E'!J89:K89</f>
        <v>0</v>
      </c>
      <c r="K89" s="108"/>
      <c r="L89" s="6">
        <f t="shared" si="4"/>
        <v>3.1818181818181815E-2</v>
      </c>
    </row>
    <row r="90" spans="1:12" x14ac:dyDescent="0.25">
      <c r="A90" s="5" t="s">
        <v>10</v>
      </c>
      <c r="B90" s="4">
        <f>'[19]WI Gas'!B90+[19]WEPCO!B90+[19]WPSC!B90+[19]Alliant!B90+[19]NSP!B90+[19]MWNG!B90+'[19]SWL&amp;P'!B90+'[19]City Gas'!B90+[19]SCVNG!B90+[19]Florence!B90+'[19]MG&amp;E'!B90</f>
        <v>0</v>
      </c>
      <c r="C90" s="4">
        <f>'[19]WI Gas'!C90+[19]WEPCO!C90+[19]WPSC!C90+[19]Alliant!C90+[19]NSP!C90+[19]MWNG!C90+'[19]SWL&amp;P'!C90+'[19]City Gas'!C90+[19]SCVNG!C90+[19]Florence!C90+'[19]MG&amp;E'!C90</f>
        <v>0</v>
      </c>
      <c r="D90" s="107">
        <f>'[19]WI Gas'!D90:E90+[19]WEPCO!D90+[19]WPSC!D90+[19]Alliant!D90+[19]NSP!D90+[19]MWNG!D90+'[19]SWL&amp;P'!D90:E90+'[19]City Gas'!D90:E90+[19]SCVNG!D90+[19]Florence!D90+'[19]MG&amp;E'!D90:E90</f>
        <v>0</v>
      </c>
      <c r="E90" s="108"/>
      <c r="F90" s="107">
        <f>'[19]WI Gas'!F90:G90+[19]WEPCO!F90+[19]WPSC!F90+[19]Alliant!F90+[19]NSP!F90+[19]MWNG!F90+'[19]SWL&amp;P'!F90:G90+'[19]City Gas'!F90:G90+[19]SCVNG!F90+[19]Florence!F90+'[19]MG&amp;E'!F90:G90</f>
        <v>0</v>
      </c>
      <c r="G90" s="108"/>
      <c r="H90" s="107">
        <f>'[19]WI Gas'!H90:I90+[19]WEPCO!H90+[19]WPSC!H90+[19]Alliant!H90+[19]NSP!H90+[19]MWNG!H90+'[19]SWL&amp;P'!H90:I90+'[19]City Gas'!H90:I90+[19]SCVNG!H90+[19]Florence!H90+'[19]MG&amp;E'!H90:I90</f>
        <v>0</v>
      </c>
      <c r="I90" s="108"/>
      <c r="J90" s="107">
        <f>'[19]WI Gas'!J90:K90+[19]WEPCO!J90+[19]WPSC!J90+[19]Alliant!J90+[19]NSP!J90+[19]MWNG!J90+'[19]SWL&amp;P'!J90:K90+'[19]City Gas'!J90:K90+[19]SCVNG!J90+[19]Florence!J90+'[19]MG&amp;E'!J90:K90</f>
        <v>0</v>
      </c>
      <c r="K90" s="108"/>
      <c r="L90" s="6">
        <f t="shared" si="4"/>
        <v>0</v>
      </c>
    </row>
    <row r="91" spans="1:12" x14ac:dyDescent="0.25">
      <c r="A91" s="11" t="s">
        <v>11</v>
      </c>
      <c r="B91" s="6">
        <f>SUM(B82:B90)</f>
        <v>20.006250000000001</v>
      </c>
      <c r="C91" s="6">
        <f t="shared" ref="C91:J91" si="5">SUM(C82:C90)</f>
        <v>25072.076893939393</v>
      </c>
      <c r="D91" s="109">
        <f t="shared" si="5"/>
        <v>1721.3977272727273</v>
      </c>
      <c r="E91" s="109">
        <f t="shared" si="5"/>
        <v>0</v>
      </c>
      <c r="F91" s="109">
        <f t="shared" si="5"/>
        <v>44.25568181818182</v>
      </c>
      <c r="G91" s="109">
        <f t="shared" si="5"/>
        <v>0</v>
      </c>
      <c r="H91" s="109">
        <f t="shared" si="5"/>
        <v>4.3647727272727268</v>
      </c>
      <c r="I91" s="109">
        <f t="shared" si="5"/>
        <v>0</v>
      </c>
      <c r="J91" s="110">
        <f t="shared" si="5"/>
        <v>0.2496212121212121</v>
      </c>
      <c r="K91" s="111"/>
      <c r="L91" s="6">
        <f t="shared" ref="L91" si="6">SUM(L82:L90)</f>
        <v>26862.350946969698</v>
      </c>
    </row>
    <row r="93" spans="1:12" x14ac:dyDescent="0.25">
      <c r="A93" s="84" t="s">
        <v>79</v>
      </c>
      <c r="B93" s="85"/>
      <c r="C93" s="85"/>
      <c r="D93" s="85"/>
      <c r="E93" s="85"/>
      <c r="F93" s="85"/>
      <c r="G93" s="85"/>
      <c r="H93" s="85"/>
      <c r="I93" s="85"/>
      <c r="J93" s="85"/>
      <c r="K93" s="85"/>
      <c r="L93" s="86"/>
    </row>
    <row r="94" spans="1:12" x14ac:dyDescent="0.25">
      <c r="A94" s="3"/>
      <c r="B94" s="15" t="s">
        <v>22</v>
      </c>
      <c r="C94" s="15" t="s">
        <v>39</v>
      </c>
      <c r="D94" s="15" t="s">
        <v>40</v>
      </c>
      <c r="E94" s="15" t="s">
        <v>41</v>
      </c>
      <c r="F94" s="15" t="s">
        <v>42</v>
      </c>
      <c r="G94" s="15" t="s">
        <v>43</v>
      </c>
      <c r="H94" s="15" t="s">
        <v>44</v>
      </c>
      <c r="I94" s="15" t="s">
        <v>45</v>
      </c>
      <c r="J94" s="15" t="s">
        <v>46</v>
      </c>
      <c r="K94" s="15" t="s">
        <v>47</v>
      </c>
      <c r="L94" s="16" t="s">
        <v>11</v>
      </c>
    </row>
    <row r="95" spans="1:12" x14ac:dyDescent="0.25">
      <c r="A95" s="5" t="s">
        <v>74</v>
      </c>
      <c r="B95" s="4">
        <f>'[19]WI Gas'!B95+[19]WEPCO!B95+[19]WPSC!B95+[19]Alliant!B95+[19]NSP!B95+[19]MWNG!B95+'[19]SWL&amp;P'!B95+'[19]City Gas'!B95+[19]SCVNG!B95+[19]Florence!B95+'[19]MG&amp;E'!B95</f>
        <v>189.31685606060606</v>
      </c>
      <c r="C95" s="4">
        <f>'[19]WI Gas'!C95+[19]WEPCO!C95+[19]WPSC!C95+[19]Alliant!C95+[19]NSP!C95+[19]MWNG!C95+'[19]SWL&amp;P'!C95+'[19]City Gas'!C95+[19]SCVNG!C95+[19]Florence!C95+'[19]MG&amp;E'!C95</f>
        <v>27.678409090909092</v>
      </c>
      <c r="D95" s="4">
        <f>'[19]WI Gas'!D95+[19]WEPCO!D95+[19]WPSC!D95+[19]Alliant!D95+[19]NSP!D95+[19]MWNG!D95+'[19]SWL&amp;P'!D95+'[19]City Gas'!D95+[19]SCVNG!D95+[19]Florence!D95+'[19]MG&amp;E'!D95</f>
        <v>7.4433712121212121</v>
      </c>
      <c r="E95" s="4">
        <f>'[19]WI Gas'!E95+[19]WEPCO!E95+[19]WPSC!E95+[19]Alliant!E95+[19]NSP!E95+[19]MWNG!E95+'[19]SWL&amp;P'!E95+'[19]City Gas'!E95+[19]SCVNG!E95+[19]Florence!E95+'[19]MG&amp;E'!E95</f>
        <v>1291.2206439393942</v>
      </c>
      <c r="F95" s="4">
        <f>'[19]WI Gas'!F95+[19]WEPCO!F95+[19]WPSC!F95+[19]Alliant!F95+[19]NSP!F95+[19]MWNG!F95+'[19]SWL&amp;P'!F95+'[19]City Gas'!F95+[19]SCVNG!F95+[19]Florence!F95+'[19]MG&amp;E'!F95</f>
        <v>4440.827651515151</v>
      </c>
      <c r="G95" s="4">
        <f>'[19]WI Gas'!G95+[19]WEPCO!G95+[19]WPSC!G95+[19]Alliant!G95+[19]NSP!G95+[19]MWNG!G95+'[19]SWL&amp;P'!G95+'[19]City Gas'!G95+[19]SCVNG!G95+[19]Florence!G95+'[19]MG&amp;E'!G95</f>
        <v>5619.8856060606067</v>
      </c>
      <c r="H95" s="4">
        <f>'[19]WI Gas'!H95+[19]WEPCO!H95+[19]WPSC!H95+[19]Alliant!H95+[19]NSP!H95+[19]MWNG!H95+'[19]SWL&amp;P'!H95+'[19]City Gas'!H95+[19]SCVNG!H95+[19]Florence!H95+'[19]MG&amp;E'!H95</f>
        <v>4743.4528409090908</v>
      </c>
      <c r="I95" s="4">
        <f>'[19]WI Gas'!I95+[19]WEPCO!I95+[19]WPSC!I95+[19]Alliant!I95+[19]NSP!I95+[19]MWNG!I95+'[19]SWL&amp;P'!I95+'[19]City Gas'!I95+[19]SCVNG!I95+[19]Florence!I95+'[19]MG&amp;E'!I95</f>
        <v>6437.9276515151505</v>
      </c>
      <c r="J95" s="4">
        <f>'[19]WI Gas'!J95+[19]WEPCO!J95+[19]WPSC!J95+[19]Alliant!J95+[19]NSP!J95+[19]MWNG!J95+'[19]SWL&amp;P'!J95+'[19]City Gas'!J95+[19]SCVNG!J95+[19]Florence!J95+'[19]MG&amp;E'!J95</f>
        <v>4104.5979166666675</v>
      </c>
      <c r="K95" s="4">
        <f>'[19]WI Gas'!K95+[19]WEPCO!K95+[19]WPSC!K95+[19]Alliant!K95+[19]NSP!K95+[19]MWNG!K95+'[19]SWL&amp;P'!K95+'[19]City Gas'!K95+[19]SCVNG!K95+[19]Florence!K95+'[19]MG&amp;E'!K95</f>
        <v>0</v>
      </c>
      <c r="L95" s="6">
        <f>SUM(B95:K95)</f>
        <v>26862.350946969695</v>
      </c>
    </row>
    <row r="96" spans="1:12" x14ac:dyDescent="0.25">
      <c r="A96" s="7"/>
      <c r="B96" s="8"/>
      <c r="C96" s="8"/>
      <c r="D96" s="8"/>
      <c r="E96" s="8"/>
      <c r="F96" s="8"/>
      <c r="G96" s="8"/>
      <c r="H96" s="8"/>
      <c r="I96" s="8"/>
      <c r="J96" s="8"/>
      <c r="K96" s="8"/>
      <c r="L96" s="9"/>
    </row>
    <row r="97" spans="1:12" x14ac:dyDescent="0.25">
      <c r="A97" s="79" t="s">
        <v>80</v>
      </c>
      <c r="B97" s="79"/>
      <c r="C97" s="79"/>
      <c r="D97" s="79"/>
      <c r="E97" s="79"/>
      <c r="F97" s="79"/>
      <c r="G97" s="79"/>
      <c r="H97" s="79"/>
      <c r="I97" s="79"/>
      <c r="J97" s="79"/>
      <c r="K97" s="79"/>
      <c r="L97" s="79"/>
    </row>
    <row r="98" spans="1:12" x14ac:dyDescent="0.25">
      <c r="A98" s="84" t="s">
        <v>81</v>
      </c>
      <c r="B98" s="85"/>
      <c r="C98" s="85"/>
      <c r="D98" s="85"/>
      <c r="E98" s="85"/>
      <c r="F98" s="85"/>
      <c r="G98" s="85"/>
      <c r="H98" s="85"/>
      <c r="I98" s="85"/>
      <c r="J98" s="85"/>
      <c r="K98" s="85"/>
      <c r="L98" s="86"/>
    </row>
    <row r="99" spans="1:12" x14ac:dyDescent="0.25">
      <c r="A99" s="3"/>
      <c r="B99" s="125" t="s">
        <v>5</v>
      </c>
      <c r="C99" s="125"/>
      <c r="D99" s="125"/>
      <c r="E99" s="125"/>
      <c r="F99" s="125" t="s">
        <v>6</v>
      </c>
      <c r="G99" s="125" t="s">
        <v>7</v>
      </c>
      <c r="H99" s="125" t="s">
        <v>8</v>
      </c>
      <c r="I99" s="126" t="s">
        <v>9</v>
      </c>
      <c r="J99" s="127" t="s">
        <v>10</v>
      </c>
      <c r="K99" s="128"/>
      <c r="L99" s="120" t="s">
        <v>11</v>
      </c>
    </row>
    <row r="100" spans="1:12" x14ac:dyDescent="0.25">
      <c r="A100" s="3"/>
      <c r="B100" s="121" t="s">
        <v>12</v>
      </c>
      <c r="C100" s="121"/>
      <c r="D100" s="121" t="s">
        <v>13</v>
      </c>
      <c r="E100" s="121"/>
      <c r="F100" s="121"/>
      <c r="G100" s="121"/>
      <c r="H100" s="121"/>
      <c r="I100" s="106"/>
      <c r="J100" s="127"/>
      <c r="K100" s="128"/>
      <c r="L100" s="109"/>
    </row>
    <row r="101" spans="1:12" x14ac:dyDescent="0.25">
      <c r="A101" s="3"/>
      <c r="B101" s="4" t="s">
        <v>14</v>
      </c>
      <c r="C101" s="4" t="s">
        <v>15</v>
      </c>
      <c r="D101" s="4" t="s">
        <v>16</v>
      </c>
      <c r="E101" s="4" t="s">
        <v>17</v>
      </c>
      <c r="F101" s="121"/>
      <c r="G101" s="121"/>
      <c r="H101" s="121"/>
      <c r="I101" s="106"/>
      <c r="J101" s="129"/>
      <c r="K101" s="130"/>
      <c r="L101" s="109"/>
    </row>
    <row r="102" spans="1:12" x14ac:dyDescent="0.25">
      <c r="A102" s="5" t="s">
        <v>82</v>
      </c>
      <c r="B102" s="4">
        <f>B12+B78</f>
        <v>0</v>
      </c>
      <c r="C102" s="4">
        <f t="shared" ref="C102:I102" si="7">C12+C78</f>
        <v>0</v>
      </c>
      <c r="D102" s="4">
        <f t="shared" si="7"/>
        <v>3.9147727272727275</v>
      </c>
      <c r="E102" s="4">
        <f t="shared" si="7"/>
        <v>18682.594962121213</v>
      </c>
      <c r="F102" s="4">
        <f>F12+F78</f>
        <v>0</v>
      </c>
      <c r="G102" s="4">
        <f t="shared" si="7"/>
        <v>408.80776515151518</v>
      </c>
      <c r="H102" s="4">
        <f t="shared" si="7"/>
        <v>0</v>
      </c>
      <c r="I102" s="4">
        <f t="shared" si="7"/>
        <v>44346.931628787883</v>
      </c>
      <c r="J102" s="107">
        <f>J78+J12</f>
        <v>87.031818181818181</v>
      </c>
      <c r="K102" s="108"/>
      <c r="L102" s="6">
        <f>SUM(B102:J102)</f>
        <v>63529.280946969695</v>
      </c>
    </row>
    <row r="103" spans="1:12" x14ac:dyDescent="0.25">
      <c r="A103" s="18"/>
      <c r="B103" s="19"/>
      <c r="C103" s="19"/>
      <c r="D103" s="19"/>
      <c r="E103" s="19"/>
      <c r="F103" s="19"/>
      <c r="G103" s="19"/>
      <c r="H103" s="19"/>
      <c r="I103" s="19"/>
      <c r="J103" s="19"/>
      <c r="K103" s="19"/>
      <c r="L103" s="20"/>
    </row>
    <row r="104" spans="1:12" x14ac:dyDescent="0.25">
      <c r="A104" s="97" t="s">
        <v>83</v>
      </c>
      <c r="B104" s="97"/>
      <c r="C104" s="97"/>
      <c r="D104" s="97"/>
      <c r="E104" s="97"/>
      <c r="F104" s="97"/>
      <c r="G104" s="97"/>
      <c r="H104" s="97"/>
      <c r="I104" s="97"/>
      <c r="J104" s="97"/>
      <c r="K104" s="97"/>
      <c r="L104" s="97"/>
    </row>
    <row r="105" spans="1:12" x14ac:dyDescent="0.25">
      <c r="A105" s="10" t="s">
        <v>21</v>
      </c>
      <c r="B105" s="4" t="s">
        <v>22</v>
      </c>
      <c r="C105" s="4" t="s">
        <v>23</v>
      </c>
      <c r="D105" s="106" t="s">
        <v>24</v>
      </c>
      <c r="E105" s="106"/>
      <c r="F105" s="106" t="s">
        <v>25</v>
      </c>
      <c r="G105" s="106"/>
      <c r="H105" s="106" t="s">
        <v>26</v>
      </c>
      <c r="I105" s="106"/>
      <c r="J105" s="107" t="s">
        <v>27</v>
      </c>
      <c r="K105" s="108"/>
      <c r="L105" s="6" t="s">
        <v>11</v>
      </c>
    </row>
    <row r="106" spans="1:12" x14ac:dyDescent="0.25">
      <c r="A106" s="5" t="s">
        <v>5</v>
      </c>
      <c r="B106" s="4">
        <f t="shared" ref="B106:B114" si="8">B17+B82</f>
        <v>5.8125</v>
      </c>
      <c r="C106" s="4">
        <f t="shared" ref="C106:C114" si="9">C17+D82+C82</f>
        <v>11205.061818181819</v>
      </c>
      <c r="D106" s="107">
        <f t="shared" ref="D106:D114" si="10">D17+F82</f>
        <v>4200.2524621212124</v>
      </c>
      <c r="E106" s="356"/>
      <c r="F106" s="107">
        <f t="shared" ref="F106:F114" si="11">F17+H82</f>
        <v>2687.056818181818</v>
      </c>
      <c r="G106" s="356"/>
      <c r="H106" s="107">
        <f t="shared" ref="H106:H114" si="12">H17+J82</f>
        <v>441.24962121212121</v>
      </c>
      <c r="I106" s="356"/>
      <c r="J106" s="107">
        <f>J17</f>
        <v>147</v>
      </c>
      <c r="K106" s="356"/>
      <c r="L106" s="6">
        <f>SUM(B106:K106)</f>
        <v>18686.433219696974</v>
      </c>
    </row>
    <row r="107" spans="1:12" x14ac:dyDescent="0.25">
      <c r="A107" s="5" t="s">
        <v>28</v>
      </c>
      <c r="B107" s="4">
        <f t="shared" si="8"/>
        <v>0</v>
      </c>
      <c r="C107" s="4">
        <f t="shared" si="9"/>
        <v>0</v>
      </c>
      <c r="D107" s="107">
        <f t="shared" si="10"/>
        <v>0</v>
      </c>
      <c r="E107" s="356"/>
      <c r="F107" s="107">
        <f t="shared" si="11"/>
        <v>0</v>
      </c>
      <c r="G107" s="356"/>
      <c r="H107" s="107">
        <f t="shared" si="12"/>
        <v>0</v>
      </c>
      <c r="I107" s="356"/>
      <c r="J107" s="107">
        <f t="shared" ref="J107:J114" si="13">J18</f>
        <v>0</v>
      </c>
      <c r="K107" s="356"/>
      <c r="L107" s="6">
        <f t="shared" ref="L107:L114" si="14">SUM(B107:K107)</f>
        <v>0</v>
      </c>
    </row>
    <row r="108" spans="1:12" x14ac:dyDescent="0.25">
      <c r="A108" s="5" t="s">
        <v>7</v>
      </c>
      <c r="B108" s="4">
        <f t="shared" si="8"/>
        <v>5.6250000000000001E-2</v>
      </c>
      <c r="C108" s="4">
        <f t="shared" si="9"/>
        <v>408.75151515151515</v>
      </c>
      <c r="D108" s="107">
        <f t="shared" si="10"/>
        <v>0</v>
      </c>
      <c r="E108" s="356"/>
      <c r="F108" s="107">
        <f t="shared" si="11"/>
        <v>0</v>
      </c>
      <c r="G108" s="356"/>
      <c r="H108" s="107">
        <f t="shared" si="12"/>
        <v>0</v>
      </c>
      <c r="I108" s="356"/>
      <c r="J108" s="107">
        <f t="shared" si="13"/>
        <v>0</v>
      </c>
      <c r="K108" s="356"/>
      <c r="L108" s="6">
        <f t="shared" si="14"/>
        <v>408.80776515151513</v>
      </c>
    </row>
    <row r="109" spans="1:12" x14ac:dyDescent="0.25">
      <c r="A109" s="5" t="s">
        <v>29</v>
      </c>
      <c r="B109" s="4">
        <f t="shared" si="8"/>
        <v>0</v>
      </c>
      <c r="C109" s="4">
        <f t="shared" si="9"/>
        <v>0</v>
      </c>
      <c r="D109" s="107">
        <f t="shared" si="10"/>
        <v>0</v>
      </c>
      <c r="E109" s="356"/>
      <c r="F109" s="107">
        <f t="shared" si="11"/>
        <v>0</v>
      </c>
      <c r="G109" s="356"/>
      <c r="H109" s="107">
        <f t="shared" si="12"/>
        <v>0</v>
      </c>
      <c r="I109" s="356"/>
      <c r="J109" s="107">
        <f t="shared" si="13"/>
        <v>0</v>
      </c>
      <c r="K109" s="356"/>
      <c r="L109" s="6">
        <f t="shared" si="14"/>
        <v>0</v>
      </c>
    </row>
    <row r="110" spans="1:12" x14ac:dyDescent="0.25">
      <c r="A110" s="5" t="s">
        <v>30</v>
      </c>
      <c r="B110" s="4">
        <f t="shared" si="8"/>
        <v>0</v>
      </c>
      <c r="C110" s="4">
        <f t="shared" si="9"/>
        <v>611.67954545454552</v>
      </c>
      <c r="D110" s="107">
        <f t="shared" si="10"/>
        <v>5</v>
      </c>
      <c r="E110" s="356"/>
      <c r="F110" s="107">
        <f t="shared" si="11"/>
        <v>0</v>
      </c>
      <c r="G110" s="356"/>
      <c r="H110" s="107">
        <f t="shared" si="12"/>
        <v>0</v>
      </c>
      <c r="I110" s="356"/>
      <c r="J110" s="107">
        <f t="shared" si="13"/>
        <v>0</v>
      </c>
      <c r="K110" s="356"/>
      <c r="L110" s="6">
        <f t="shared" si="14"/>
        <v>616.67954545454552</v>
      </c>
    </row>
    <row r="111" spans="1:12" x14ac:dyDescent="0.25">
      <c r="A111" s="5" t="s">
        <v>31</v>
      </c>
      <c r="B111" s="4">
        <f t="shared" si="8"/>
        <v>14.137499999999999</v>
      </c>
      <c r="C111" s="4">
        <f t="shared" si="9"/>
        <v>37118.369924242426</v>
      </c>
      <c r="D111" s="107">
        <f t="shared" si="10"/>
        <v>5752.5132196969698</v>
      </c>
      <c r="E111" s="356"/>
      <c r="F111" s="107">
        <f t="shared" si="11"/>
        <v>837.30795454545455</v>
      </c>
      <c r="G111" s="356"/>
      <c r="H111" s="107">
        <f t="shared" si="12"/>
        <v>8</v>
      </c>
      <c r="I111" s="356"/>
      <c r="J111" s="107">
        <f t="shared" si="13"/>
        <v>0</v>
      </c>
      <c r="K111" s="356"/>
      <c r="L111" s="6">
        <f t="shared" si="14"/>
        <v>43730.328598484848</v>
      </c>
    </row>
    <row r="112" spans="1:12" x14ac:dyDescent="0.25">
      <c r="A112" s="5" t="s">
        <v>32</v>
      </c>
      <c r="B112" s="4">
        <f t="shared" si="8"/>
        <v>0</v>
      </c>
      <c r="C112" s="4">
        <f t="shared" si="9"/>
        <v>0</v>
      </c>
      <c r="D112" s="107">
        <f t="shared" si="10"/>
        <v>0</v>
      </c>
      <c r="E112" s="356"/>
      <c r="F112" s="107">
        <f t="shared" si="11"/>
        <v>0</v>
      </c>
      <c r="G112" s="356"/>
      <c r="H112" s="107">
        <f t="shared" si="12"/>
        <v>0</v>
      </c>
      <c r="I112" s="356"/>
      <c r="J112" s="107">
        <f t="shared" si="13"/>
        <v>0</v>
      </c>
      <c r="K112" s="356"/>
      <c r="L112" s="6">
        <f t="shared" si="14"/>
        <v>0</v>
      </c>
    </row>
    <row r="113" spans="1:12" x14ac:dyDescent="0.25">
      <c r="A113" s="5" t="s">
        <v>10</v>
      </c>
      <c r="B113" s="4">
        <f t="shared" si="8"/>
        <v>0</v>
      </c>
      <c r="C113" s="4">
        <f t="shared" si="9"/>
        <v>69.031818181818181</v>
      </c>
      <c r="D113" s="107">
        <f t="shared" si="10"/>
        <v>18</v>
      </c>
      <c r="E113" s="356"/>
      <c r="F113" s="107">
        <f t="shared" si="11"/>
        <v>0</v>
      </c>
      <c r="G113" s="356"/>
      <c r="H113" s="107">
        <f t="shared" si="12"/>
        <v>0</v>
      </c>
      <c r="I113" s="356"/>
      <c r="J113" s="107">
        <f t="shared" si="13"/>
        <v>0</v>
      </c>
      <c r="K113" s="356"/>
      <c r="L113" s="6">
        <f t="shared" si="14"/>
        <v>87.031818181818181</v>
      </c>
    </row>
    <row r="114" spans="1:12" x14ac:dyDescent="0.25">
      <c r="A114" s="5" t="s">
        <v>10</v>
      </c>
      <c r="B114" s="4">
        <f t="shared" si="8"/>
        <v>0</v>
      </c>
      <c r="C114" s="4">
        <f t="shared" si="9"/>
        <v>0</v>
      </c>
      <c r="D114" s="107">
        <f t="shared" si="10"/>
        <v>0</v>
      </c>
      <c r="E114" s="356"/>
      <c r="F114" s="107">
        <f t="shared" si="11"/>
        <v>0</v>
      </c>
      <c r="G114" s="356"/>
      <c r="H114" s="107">
        <f t="shared" si="12"/>
        <v>0</v>
      </c>
      <c r="I114" s="356"/>
      <c r="J114" s="107">
        <f t="shared" si="13"/>
        <v>0</v>
      </c>
      <c r="K114" s="356"/>
      <c r="L114" s="6">
        <f t="shared" si="14"/>
        <v>0</v>
      </c>
    </row>
    <row r="115" spans="1:12" x14ac:dyDescent="0.25">
      <c r="A115" s="11" t="s">
        <v>11</v>
      </c>
      <c r="B115" s="6">
        <f>SUM(B106:B114)</f>
        <v>20.006250000000001</v>
      </c>
      <c r="C115" s="6">
        <f t="shared" ref="C115:J115" si="15">SUM(C106:C114)</f>
        <v>49412.894621212123</v>
      </c>
      <c r="D115" s="109">
        <f>SUM(D106:D114)</f>
        <v>9975.7656818181822</v>
      </c>
      <c r="E115" s="109">
        <f t="shared" si="15"/>
        <v>0</v>
      </c>
      <c r="F115" s="109">
        <f t="shared" si="15"/>
        <v>3524.3647727272728</v>
      </c>
      <c r="G115" s="109">
        <f t="shared" si="15"/>
        <v>0</v>
      </c>
      <c r="H115" s="109">
        <f t="shared" si="15"/>
        <v>449.24962121212121</v>
      </c>
      <c r="I115" s="109">
        <f t="shared" si="15"/>
        <v>0</v>
      </c>
      <c r="J115" s="110">
        <f t="shared" si="15"/>
        <v>147</v>
      </c>
      <c r="K115" s="111"/>
      <c r="L115" s="6">
        <f t="shared" ref="L115" si="16">SUM(L106:L114)</f>
        <v>63529.280946969695</v>
      </c>
    </row>
    <row r="117" spans="1:12" x14ac:dyDescent="0.25">
      <c r="A117" s="84" t="s">
        <v>84</v>
      </c>
      <c r="B117" s="85"/>
      <c r="C117" s="85"/>
      <c r="D117" s="85"/>
      <c r="E117" s="85"/>
      <c r="F117" s="85"/>
      <c r="G117" s="85"/>
      <c r="H117" s="85"/>
      <c r="I117" s="85"/>
      <c r="J117" s="85"/>
      <c r="K117" s="85"/>
      <c r="L117" s="86"/>
    </row>
    <row r="118" spans="1:12" x14ac:dyDescent="0.25">
      <c r="A118" s="3"/>
      <c r="B118" s="15" t="s">
        <v>22</v>
      </c>
      <c r="C118" s="15" t="s">
        <v>39</v>
      </c>
      <c r="D118" s="15" t="s">
        <v>40</v>
      </c>
      <c r="E118" s="15" t="s">
        <v>41</v>
      </c>
      <c r="F118" s="15" t="s">
        <v>42</v>
      </c>
      <c r="G118" s="15" t="s">
        <v>43</v>
      </c>
      <c r="H118" s="15" t="s">
        <v>44</v>
      </c>
      <c r="I118" s="15" t="s">
        <v>45</v>
      </c>
      <c r="J118" s="15" t="s">
        <v>46</v>
      </c>
      <c r="K118" s="15" t="s">
        <v>47</v>
      </c>
      <c r="L118" s="16" t="s">
        <v>11</v>
      </c>
    </row>
    <row r="119" spans="1:12" x14ac:dyDescent="0.25">
      <c r="A119" s="5" t="s">
        <v>74</v>
      </c>
      <c r="B119" s="4">
        <f t="shared" ref="B119:J119" si="17">B43+B95</f>
        <v>385.31685606060603</v>
      </c>
      <c r="C119" s="4">
        <f t="shared" si="17"/>
        <v>50.678409090909092</v>
      </c>
      <c r="D119" s="4">
        <f t="shared" si="17"/>
        <v>48.443371212121214</v>
      </c>
      <c r="E119" s="4">
        <f t="shared" si="17"/>
        <v>2896.220643939394</v>
      </c>
      <c r="F119" s="4">
        <f t="shared" si="17"/>
        <v>12506.827651515152</v>
      </c>
      <c r="G119" s="4">
        <f t="shared" si="17"/>
        <v>10978.885606060607</v>
      </c>
      <c r="H119" s="4">
        <f t="shared" si="17"/>
        <v>8891.4528409090908</v>
      </c>
      <c r="I119" s="4">
        <f t="shared" si="17"/>
        <v>17712.927651515151</v>
      </c>
      <c r="J119" s="4">
        <f t="shared" si="17"/>
        <v>10058.527916666668</v>
      </c>
      <c r="K119" s="4"/>
      <c r="L119" s="6">
        <f>SUM(B119:K119)</f>
        <v>63529.280946969695</v>
      </c>
    </row>
    <row r="120" spans="1:12" x14ac:dyDescent="0.25">
      <c r="A120" s="7"/>
      <c r="B120" s="8"/>
      <c r="C120" s="8"/>
      <c r="D120" s="8"/>
      <c r="E120" s="8"/>
      <c r="F120" s="8"/>
      <c r="G120" s="8"/>
      <c r="H120" s="8"/>
      <c r="I120" s="8"/>
      <c r="J120" s="8"/>
      <c r="K120" s="8"/>
      <c r="L120" s="9"/>
    </row>
    <row r="121" spans="1:12" x14ac:dyDescent="0.25">
      <c r="A121" s="79" t="s">
        <v>85</v>
      </c>
      <c r="B121" s="79"/>
      <c r="C121" s="79"/>
      <c r="D121" s="79"/>
      <c r="E121" s="79"/>
      <c r="F121" s="79"/>
      <c r="G121" s="79"/>
      <c r="H121" s="79"/>
      <c r="I121" s="79"/>
      <c r="J121" s="79"/>
      <c r="K121" s="79"/>
      <c r="L121" s="79"/>
    </row>
    <row r="122" spans="1:12" x14ac:dyDescent="0.25">
      <c r="A122" s="84" t="s">
        <v>86</v>
      </c>
      <c r="B122" s="85"/>
      <c r="C122" s="85"/>
      <c r="D122" s="85"/>
      <c r="E122" s="85"/>
      <c r="F122" s="85"/>
      <c r="G122" s="85"/>
      <c r="H122" s="85"/>
      <c r="I122" s="85"/>
      <c r="J122" s="85"/>
      <c r="K122" s="85"/>
      <c r="L122" s="86"/>
    </row>
    <row r="123" spans="1:12" x14ac:dyDescent="0.25">
      <c r="A123" s="23" t="s">
        <v>87</v>
      </c>
      <c r="B123" s="23"/>
    </row>
    <row r="124" spans="1:12" x14ac:dyDescent="0.25">
      <c r="A124" s="23" t="s">
        <v>88</v>
      </c>
      <c r="B124" s="25"/>
    </row>
    <row r="125" spans="1:12" x14ac:dyDescent="0.25">
      <c r="A125" s="23" t="s">
        <v>89</v>
      </c>
      <c r="B125" s="25"/>
    </row>
  </sheetData>
  <mergeCells count="297">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7:F57"/>
    <mergeCell ref="G57:L57"/>
    <mergeCell ref="A59:D59"/>
    <mergeCell ref="E59:L59"/>
    <mergeCell ref="A60:C60"/>
    <mergeCell ref="E60:K60"/>
    <mergeCell ref="A55:D55"/>
    <mergeCell ref="E55:F55"/>
    <mergeCell ref="G55:H55"/>
    <mergeCell ref="I55:J55"/>
    <mergeCell ref="K55:L55"/>
    <mergeCell ref="A56:D56"/>
    <mergeCell ref="E56:F56"/>
    <mergeCell ref="G56:H56"/>
    <mergeCell ref="I56:J56"/>
    <mergeCell ref="K56:L56"/>
    <mergeCell ref="A67:L67"/>
    <mergeCell ref="A68:L68"/>
    <mergeCell ref="B69:C69"/>
    <mergeCell ref="B70:C70"/>
    <mergeCell ref="B71:C71"/>
    <mergeCell ref="A73:L73"/>
    <mergeCell ref="A61:C61"/>
    <mergeCell ref="E61:K61"/>
    <mergeCell ref="A63:D63"/>
    <mergeCell ref="E63:L63"/>
    <mergeCell ref="A64:C65"/>
    <mergeCell ref="D64:D65"/>
    <mergeCell ref="E64:K65"/>
    <mergeCell ref="L64:L65"/>
    <mergeCell ref="A74:L74"/>
    <mergeCell ref="B75:E75"/>
    <mergeCell ref="F75:F77"/>
    <mergeCell ref="G75:G77"/>
    <mergeCell ref="H75:H77"/>
    <mergeCell ref="I75:I77"/>
    <mergeCell ref="J75:K77"/>
    <mergeCell ref="L75:L77"/>
    <mergeCell ref="B76:C76"/>
    <mergeCell ref="D76:E76"/>
    <mergeCell ref="D82:E82"/>
    <mergeCell ref="F82:G82"/>
    <mergeCell ref="H82:I82"/>
    <mergeCell ref="J82:K82"/>
    <mergeCell ref="D83:E83"/>
    <mergeCell ref="F83:G83"/>
    <mergeCell ref="H83:I83"/>
    <mergeCell ref="J83:K83"/>
    <mergeCell ref="J78:K78"/>
    <mergeCell ref="A80:L80"/>
    <mergeCell ref="D81:E81"/>
    <mergeCell ref="F81:G81"/>
    <mergeCell ref="H81:I81"/>
    <mergeCell ref="J81:K81"/>
    <mergeCell ref="D86:E86"/>
    <mergeCell ref="F86:G86"/>
    <mergeCell ref="H86:I86"/>
    <mergeCell ref="J86:K86"/>
    <mergeCell ref="D87:E87"/>
    <mergeCell ref="F87:G87"/>
    <mergeCell ref="H87:I87"/>
    <mergeCell ref="J87:K87"/>
    <mergeCell ref="D84:E84"/>
    <mergeCell ref="F84:G84"/>
    <mergeCell ref="H84:I84"/>
    <mergeCell ref="J84:K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B100:C100"/>
    <mergeCell ref="D100:E100"/>
    <mergeCell ref="J102:K102"/>
    <mergeCell ref="A104:L104"/>
    <mergeCell ref="D105:E105"/>
    <mergeCell ref="F105:G105"/>
    <mergeCell ref="H105:I105"/>
    <mergeCell ref="J105:K105"/>
    <mergeCell ref="A93:L93"/>
    <mergeCell ref="A97:L97"/>
    <mergeCell ref="A98:L98"/>
    <mergeCell ref="B99:E99"/>
    <mergeCell ref="F99:F101"/>
    <mergeCell ref="G99:G101"/>
    <mergeCell ref="H99:H101"/>
    <mergeCell ref="I99:I101"/>
    <mergeCell ref="J99:K101"/>
    <mergeCell ref="L99:L101"/>
    <mergeCell ref="D108:E108"/>
    <mergeCell ref="F108:G108"/>
    <mergeCell ref="H108:I108"/>
    <mergeCell ref="J108:K108"/>
    <mergeCell ref="D109:E109"/>
    <mergeCell ref="F109:G109"/>
    <mergeCell ref="H109:I109"/>
    <mergeCell ref="J109:K109"/>
    <mergeCell ref="D106:E106"/>
    <mergeCell ref="F106:G106"/>
    <mergeCell ref="H106:I106"/>
    <mergeCell ref="J106:K106"/>
    <mergeCell ref="D107:E107"/>
    <mergeCell ref="F107:G107"/>
    <mergeCell ref="H107:I107"/>
    <mergeCell ref="J107:K107"/>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A117:L117"/>
    <mergeCell ref="A121:L121"/>
    <mergeCell ref="A122:L122"/>
    <mergeCell ref="D114:E114"/>
    <mergeCell ref="F114:G114"/>
    <mergeCell ref="H114:I114"/>
    <mergeCell ref="J114:K114"/>
    <mergeCell ref="D115:E115"/>
    <mergeCell ref="F115:G115"/>
    <mergeCell ref="H115:I115"/>
    <mergeCell ref="J115:K115"/>
  </mergeCells>
  <pageMargins left="0.25" right="0.25" top="0.75" bottom="0.75" header="0.3" footer="0.3"/>
  <pageSetup scale="7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6C7FC-B146-4FFC-8BD7-C5011D9D8693}">
  <sheetPr codeName="Sheet12"/>
  <dimension ref="A1:AN109"/>
  <sheetViews>
    <sheetView zoomScaleNormal="100" workbookViewId="0">
      <selection activeCell="H69" sqref="H69:O69"/>
    </sheetView>
  </sheetViews>
  <sheetFormatPr defaultColWidth="9.140625" defaultRowHeight="12.75" x14ac:dyDescent="0.25"/>
  <cols>
    <col min="1" max="1" width="1" style="65" customWidth="1"/>
    <col min="2" max="2" width="8" style="65" customWidth="1"/>
    <col min="3" max="3" width="4" style="65" customWidth="1"/>
    <col min="4" max="4" width="5" style="65" customWidth="1"/>
    <col min="5" max="5" width="6.85546875" style="65" customWidth="1"/>
    <col min="6" max="7" width="1.85546875" style="65" customWidth="1"/>
    <col min="8" max="8" width="5" style="65" customWidth="1"/>
    <col min="9" max="10" width="1.85546875" style="65" customWidth="1"/>
    <col min="11" max="11" width="2.85546875" style="65" customWidth="1"/>
    <col min="12" max="12" width="1" style="65" customWidth="1"/>
    <col min="13" max="13" width="1.85546875" style="65" customWidth="1"/>
    <col min="14" max="14" width="1" style="65" customWidth="1"/>
    <col min="15" max="15" width="4" style="65" customWidth="1"/>
    <col min="16" max="17" width="1.85546875" style="65" customWidth="1"/>
    <col min="18" max="19" width="1" style="65" customWidth="1"/>
    <col min="20" max="20" width="4" style="65" customWidth="1"/>
    <col min="21" max="22" width="1.85546875" style="65" customWidth="1"/>
    <col min="23" max="23" width="5" style="65" customWidth="1"/>
    <col min="24" max="24" width="2.85546875" style="65" customWidth="1"/>
    <col min="25" max="25" width="4" style="65" customWidth="1"/>
    <col min="26" max="26" width="1.85546875" style="65" customWidth="1"/>
    <col min="27" max="27" width="2.85546875" style="65" customWidth="1"/>
    <col min="28" max="34" width="1.85546875" style="65" customWidth="1"/>
    <col min="35" max="35" width="1" style="65" customWidth="1"/>
    <col min="36" max="36" width="2.85546875" style="65" customWidth="1"/>
    <col min="37" max="37" width="1.85546875" style="65" customWidth="1"/>
    <col min="38" max="38" width="8" style="65" customWidth="1"/>
    <col min="39" max="40" width="1" style="65" customWidth="1"/>
    <col min="41" max="16384" width="9.140625" style="65"/>
  </cols>
  <sheetData>
    <row r="1" spans="1:40" ht="23.1" customHeight="1" x14ac:dyDescent="0.25">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3"/>
      <c r="AA1" s="304" t="s">
        <v>121</v>
      </c>
      <c r="AB1" s="305"/>
      <c r="AC1" s="305"/>
      <c r="AD1" s="305"/>
      <c r="AE1" s="305"/>
      <c r="AF1" s="305"/>
      <c r="AG1" s="305"/>
      <c r="AH1" s="306"/>
      <c r="AI1" s="307"/>
      <c r="AJ1" s="308"/>
      <c r="AK1" s="308"/>
      <c r="AL1" s="308"/>
      <c r="AM1" s="308"/>
      <c r="AN1" s="309"/>
    </row>
    <row r="2" spans="1:40" ht="38.1" customHeight="1" x14ac:dyDescent="0.25">
      <c r="A2" s="310" t="s">
        <v>122</v>
      </c>
      <c r="B2" s="311"/>
      <c r="C2" s="311"/>
      <c r="D2" s="311"/>
      <c r="E2" s="311"/>
      <c r="F2" s="311"/>
      <c r="G2" s="311"/>
      <c r="H2" s="311"/>
      <c r="I2" s="311"/>
      <c r="J2" s="312"/>
      <c r="K2" s="139" t="s">
        <v>123</v>
      </c>
      <c r="L2" s="137"/>
      <c r="M2" s="137"/>
      <c r="N2" s="137"/>
      <c r="O2" s="137"/>
      <c r="P2" s="137"/>
      <c r="Q2" s="137"/>
      <c r="R2" s="137"/>
      <c r="S2" s="137"/>
      <c r="T2" s="137"/>
      <c r="U2" s="137"/>
      <c r="V2" s="137"/>
      <c r="W2" s="137"/>
      <c r="X2" s="137"/>
      <c r="Y2" s="137"/>
      <c r="Z2" s="138"/>
      <c r="AA2" s="287" t="s">
        <v>124</v>
      </c>
      <c r="AB2" s="288"/>
      <c r="AC2" s="288"/>
      <c r="AD2" s="288"/>
      <c r="AE2" s="288"/>
      <c r="AF2" s="288"/>
      <c r="AG2" s="288"/>
      <c r="AH2" s="289"/>
      <c r="AI2" s="284" t="s">
        <v>125</v>
      </c>
      <c r="AJ2" s="285"/>
      <c r="AK2" s="285"/>
      <c r="AL2" s="285"/>
      <c r="AM2" s="285"/>
      <c r="AN2" s="286"/>
    </row>
    <row r="3" spans="1:40" ht="23.1" customHeight="1" x14ac:dyDescent="0.25">
      <c r="A3" s="161"/>
      <c r="B3" s="162"/>
      <c r="C3" s="162"/>
      <c r="D3" s="162"/>
      <c r="E3" s="162"/>
      <c r="F3" s="162"/>
      <c r="G3" s="162"/>
      <c r="H3" s="162"/>
      <c r="I3" s="162"/>
      <c r="J3" s="163"/>
      <c r="K3" s="161"/>
      <c r="L3" s="162"/>
      <c r="M3" s="162"/>
      <c r="N3" s="162"/>
      <c r="O3" s="162"/>
      <c r="P3" s="162"/>
      <c r="Q3" s="162"/>
      <c r="R3" s="162"/>
      <c r="S3" s="162"/>
      <c r="T3" s="162"/>
      <c r="U3" s="162"/>
      <c r="V3" s="162"/>
      <c r="W3" s="162"/>
      <c r="X3" s="162"/>
      <c r="Y3" s="162"/>
      <c r="Z3" s="163"/>
      <c r="AA3" s="287" t="s">
        <v>126</v>
      </c>
      <c r="AB3" s="288"/>
      <c r="AC3" s="288"/>
      <c r="AD3" s="288"/>
      <c r="AE3" s="288"/>
      <c r="AF3" s="288"/>
      <c r="AG3" s="288"/>
      <c r="AH3" s="289"/>
      <c r="AI3" s="161"/>
      <c r="AJ3" s="162"/>
      <c r="AK3" s="162"/>
      <c r="AL3" s="162"/>
      <c r="AM3" s="162"/>
      <c r="AN3" s="163"/>
    </row>
    <row r="4" spans="1:40" ht="98.1" customHeight="1" x14ac:dyDescent="0.25">
      <c r="A4" s="133" t="s">
        <v>127</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4"/>
      <c r="AI4" s="134"/>
      <c r="AJ4" s="134"/>
      <c r="AK4" s="134"/>
      <c r="AL4" s="134"/>
      <c r="AM4" s="134"/>
      <c r="AN4" s="135"/>
    </row>
    <row r="5" spans="1:40" ht="20.100000000000001" customHeight="1" x14ac:dyDescent="0.25">
      <c r="A5" s="290" t="s">
        <v>128</v>
      </c>
      <c r="B5" s="291"/>
      <c r="C5" s="291"/>
      <c r="D5" s="291"/>
      <c r="E5" s="291"/>
      <c r="F5" s="291"/>
      <c r="G5" s="291"/>
      <c r="H5" s="291"/>
      <c r="I5" s="291"/>
      <c r="J5" s="291"/>
      <c r="K5" s="291"/>
      <c r="L5" s="291"/>
      <c r="M5" s="291"/>
      <c r="N5" s="291"/>
      <c r="O5" s="291"/>
      <c r="P5" s="291"/>
      <c r="Q5" s="291"/>
      <c r="R5" s="291"/>
      <c r="S5" s="292"/>
      <c r="T5" s="293" t="s">
        <v>129</v>
      </c>
      <c r="U5" s="294"/>
      <c r="V5" s="294"/>
      <c r="W5" s="294"/>
      <c r="X5" s="295"/>
      <c r="Y5" s="296"/>
      <c r="Z5" s="297"/>
      <c r="AA5" s="297"/>
      <c r="AB5" s="297"/>
      <c r="AC5" s="297"/>
      <c r="AD5" s="297"/>
      <c r="AE5" s="297"/>
      <c r="AF5" s="298"/>
      <c r="AG5" s="299" t="s">
        <v>130</v>
      </c>
      <c r="AH5" s="300"/>
      <c r="AI5" s="300"/>
      <c r="AJ5" s="300"/>
      <c r="AK5" s="300"/>
      <c r="AL5" s="300"/>
      <c r="AM5" s="300"/>
      <c r="AN5" s="301"/>
    </row>
    <row r="6" spans="1:40" ht="20.25" customHeight="1" x14ac:dyDescent="0.25">
      <c r="A6" s="66"/>
      <c r="B6" s="284" t="s">
        <v>131</v>
      </c>
      <c r="C6" s="285"/>
      <c r="D6" s="285"/>
      <c r="E6" s="285"/>
      <c r="F6" s="285"/>
      <c r="G6" s="285"/>
      <c r="H6" s="285"/>
      <c r="I6" s="285"/>
      <c r="J6" s="285"/>
      <c r="K6" s="285"/>
      <c r="L6" s="285"/>
      <c r="M6" s="285"/>
      <c r="N6" s="285"/>
      <c r="O6" s="285"/>
      <c r="P6" s="285"/>
      <c r="Q6" s="285"/>
      <c r="R6" s="285"/>
      <c r="S6" s="285"/>
      <c r="T6" s="285"/>
      <c r="U6" s="286"/>
      <c r="V6" s="284"/>
      <c r="W6" s="285"/>
      <c r="X6" s="285"/>
      <c r="Y6" s="285"/>
      <c r="Z6" s="285"/>
      <c r="AA6" s="285"/>
      <c r="AB6" s="285"/>
      <c r="AC6" s="285"/>
      <c r="AD6" s="285"/>
      <c r="AE6" s="285"/>
      <c r="AF6" s="285"/>
      <c r="AG6" s="285"/>
      <c r="AH6" s="285"/>
      <c r="AI6" s="285"/>
      <c r="AJ6" s="285"/>
      <c r="AK6" s="285"/>
      <c r="AL6" s="285"/>
      <c r="AM6" s="286"/>
      <c r="AN6" s="66"/>
    </row>
    <row r="7" spans="1:40" ht="18.95" customHeight="1" x14ac:dyDescent="0.25">
      <c r="A7" s="67"/>
      <c r="B7" s="143" t="s">
        <v>132</v>
      </c>
      <c r="C7" s="144"/>
      <c r="D7" s="144"/>
      <c r="E7" s="144"/>
      <c r="F7" s="144"/>
      <c r="G7" s="144"/>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5"/>
      <c r="AN7" s="67"/>
    </row>
    <row r="8" spans="1:40" ht="17.100000000000001" customHeight="1" x14ac:dyDescent="0.25">
      <c r="A8" s="67"/>
      <c r="B8" s="278" t="s">
        <v>133</v>
      </c>
      <c r="C8" s="279"/>
      <c r="D8" s="279"/>
      <c r="E8" s="279"/>
      <c r="F8" s="279"/>
      <c r="G8" s="279"/>
      <c r="H8" s="279"/>
      <c r="I8" s="279"/>
      <c r="J8" s="279"/>
      <c r="K8" s="279"/>
      <c r="L8" s="279"/>
      <c r="M8" s="279"/>
      <c r="N8" s="279"/>
      <c r="O8" s="279"/>
      <c r="P8" s="279"/>
      <c r="Q8" s="279"/>
      <c r="R8" s="279"/>
      <c r="S8" s="279"/>
      <c r="T8" s="279"/>
      <c r="U8" s="280"/>
      <c r="V8" s="143"/>
      <c r="W8" s="144"/>
      <c r="X8" s="144"/>
      <c r="Y8" s="144"/>
      <c r="Z8" s="144"/>
      <c r="AA8" s="144"/>
      <c r="AB8" s="144"/>
      <c r="AC8" s="144"/>
      <c r="AD8" s="144"/>
      <c r="AE8" s="144"/>
      <c r="AF8" s="144"/>
      <c r="AG8" s="144"/>
      <c r="AH8" s="144"/>
      <c r="AI8" s="144"/>
      <c r="AJ8" s="144"/>
      <c r="AK8" s="144"/>
      <c r="AL8" s="144"/>
      <c r="AM8" s="145"/>
      <c r="AN8" s="67"/>
    </row>
    <row r="9" spans="1:40" ht="17.100000000000001" customHeight="1" x14ac:dyDescent="0.25">
      <c r="A9" s="67"/>
      <c r="B9" s="278" t="s">
        <v>134</v>
      </c>
      <c r="C9" s="279"/>
      <c r="D9" s="279"/>
      <c r="E9" s="279"/>
      <c r="F9" s="279"/>
      <c r="G9" s="279"/>
      <c r="H9" s="279"/>
      <c r="I9" s="279"/>
      <c r="J9" s="279"/>
      <c r="K9" s="279"/>
      <c r="L9" s="279"/>
      <c r="M9" s="279"/>
      <c r="N9" s="279"/>
      <c r="O9" s="279"/>
      <c r="P9" s="279"/>
      <c r="Q9" s="279"/>
      <c r="R9" s="279"/>
      <c r="S9" s="279"/>
      <c r="T9" s="279"/>
      <c r="U9" s="280"/>
      <c r="V9" s="143"/>
      <c r="W9" s="144"/>
      <c r="X9" s="144"/>
      <c r="Y9" s="144"/>
      <c r="Z9" s="144"/>
      <c r="AA9" s="144"/>
      <c r="AB9" s="144"/>
      <c r="AC9" s="144"/>
      <c r="AD9" s="144"/>
      <c r="AE9" s="144"/>
      <c r="AF9" s="144"/>
      <c r="AG9" s="144"/>
      <c r="AH9" s="144"/>
      <c r="AI9" s="144"/>
      <c r="AJ9" s="144"/>
      <c r="AK9" s="144"/>
      <c r="AL9" s="144"/>
      <c r="AM9" s="145"/>
      <c r="AN9" s="67"/>
    </row>
    <row r="10" spans="1:40" ht="18" customHeight="1" x14ac:dyDescent="0.25">
      <c r="A10" s="67"/>
      <c r="B10" s="278" t="s">
        <v>135</v>
      </c>
      <c r="C10" s="279"/>
      <c r="D10" s="279"/>
      <c r="E10" s="279"/>
      <c r="F10" s="279"/>
      <c r="G10" s="279"/>
      <c r="H10" s="279"/>
      <c r="I10" s="279"/>
      <c r="J10" s="279"/>
      <c r="K10" s="279"/>
      <c r="L10" s="279"/>
      <c r="M10" s="279"/>
      <c r="N10" s="279"/>
      <c r="O10" s="279"/>
      <c r="P10" s="279"/>
      <c r="Q10" s="279"/>
      <c r="R10" s="279"/>
      <c r="S10" s="279"/>
      <c r="T10" s="279"/>
      <c r="U10" s="280"/>
      <c r="V10" s="143"/>
      <c r="W10" s="144"/>
      <c r="X10" s="144"/>
      <c r="Y10" s="144"/>
      <c r="Z10" s="144"/>
      <c r="AA10" s="144"/>
      <c r="AB10" s="144"/>
      <c r="AC10" s="144"/>
      <c r="AD10" s="144"/>
      <c r="AE10" s="144"/>
      <c r="AF10" s="144"/>
      <c r="AG10" s="144"/>
      <c r="AH10" s="144"/>
      <c r="AI10" s="144"/>
      <c r="AJ10" s="144"/>
      <c r="AK10" s="144"/>
      <c r="AL10" s="144"/>
      <c r="AM10" s="145"/>
      <c r="AN10" s="67"/>
    </row>
    <row r="11" spans="1:40" ht="17.100000000000001" customHeight="1" x14ac:dyDescent="0.25">
      <c r="A11" s="67"/>
      <c r="B11" s="278" t="s">
        <v>136</v>
      </c>
      <c r="C11" s="279"/>
      <c r="D11" s="279"/>
      <c r="E11" s="279"/>
      <c r="F11" s="279"/>
      <c r="G11" s="279"/>
      <c r="H11" s="279"/>
      <c r="I11" s="279"/>
      <c r="J11" s="279"/>
      <c r="K11" s="279"/>
      <c r="L11" s="279"/>
      <c r="M11" s="279"/>
      <c r="N11" s="279"/>
      <c r="O11" s="279"/>
      <c r="P11" s="279"/>
      <c r="Q11" s="279"/>
      <c r="R11" s="279"/>
      <c r="S11" s="279"/>
      <c r="T11" s="279"/>
      <c r="U11" s="280"/>
      <c r="V11" s="281"/>
      <c r="W11" s="282"/>
      <c r="X11" s="282"/>
      <c r="Y11" s="282"/>
      <c r="Z11" s="282"/>
      <c r="AA11" s="282"/>
      <c r="AB11" s="282"/>
      <c r="AC11" s="282"/>
      <c r="AD11" s="282"/>
      <c r="AE11" s="282"/>
      <c r="AF11" s="282"/>
      <c r="AG11" s="282"/>
      <c r="AH11" s="282"/>
      <c r="AI11" s="282"/>
      <c r="AJ11" s="282"/>
      <c r="AK11" s="282"/>
      <c r="AL11" s="282"/>
      <c r="AM11" s="283"/>
      <c r="AN11" s="67"/>
    </row>
    <row r="12" spans="1:40" ht="17.100000000000001" customHeight="1" x14ac:dyDescent="0.25">
      <c r="A12" s="67"/>
      <c r="B12" s="143" t="s">
        <v>137</v>
      </c>
      <c r="C12" s="144"/>
      <c r="D12" s="144"/>
      <c r="E12" s="144"/>
      <c r="F12" s="144"/>
      <c r="G12" s="144"/>
      <c r="H12" s="144"/>
      <c r="I12" s="144"/>
      <c r="J12" s="144"/>
      <c r="K12" s="144"/>
      <c r="L12" s="144"/>
      <c r="M12" s="144"/>
      <c r="N12" s="144"/>
      <c r="O12" s="144"/>
      <c r="P12" s="144"/>
      <c r="Q12" s="144"/>
      <c r="R12" s="144"/>
      <c r="S12" s="144"/>
      <c r="T12" s="144"/>
      <c r="U12" s="145"/>
      <c r="V12" s="281"/>
      <c r="W12" s="282"/>
      <c r="X12" s="282"/>
      <c r="Y12" s="282"/>
      <c r="Z12" s="282"/>
      <c r="AA12" s="282"/>
      <c r="AB12" s="282"/>
      <c r="AC12" s="282"/>
      <c r="AD12" s="282"/>
      <c r="AE12" s="282"/>
      <c r="AF12" s="282"/>
      <c r="AG12" s="282"/>
      <c r="AH12" s="282"/>
      <c r="AI12" s="282"/>
      <c r="AJ12" s="282"/>
      <c r="AK12" s="282"/>
      <c r="AL12" s="282"/>
      <c r="AM12" s="283"/>
      <c r="AN12" s="67"/>
    </row>
    <row r="13" spans="1:40" ht="17.100000000000001" customHeight="1" x14ac:dyDescent="0.25">
      <c r="A13" s="67"/>
      <c r="B13" s="143" t="s">
        <v>138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c r="AN13" s="67"/>
    </row>
    <row r="14" spans="1:40" ht="18" customHeight="1" x14ac:dyDescent="0.25">
      <c r="A14" s="67"/>
      <c r="B14" s="278" t="s">
        <v>139</v>
      </c>
      <c r="C14" s="279"/>
      <c r="D14" s="279"/>
      <c r="E14" s="279"/>
      <c r="F14" s="279"/>
      <c r="G14" s="279"/>
      <c r="H14" s="279"/>
      <c r="I14" s="279"/>
      <c r="J14" s="279"/>
      <c r="K14" s="279"/>
      <c r="L14" s="279"/>
      <c r="M14" s="279"/>
      <c r="N14" s="279"/>
      <c r="O14" s="279"/>
      <c r="P14" s="279"/>
      <c r="Q14" s="279"/>
      <c r="R14" s="279"/>
      <c r="S14" s="279"/>
      <c r="T14" s="279"/>
      <c r="U14" s="280"/>
      <c r="V14" s="143"/>
      <c r="W14" s="144"/>
      <c r="X14" s="144"/>
      <c r="Y14" s="144"/>
      <c r="Z14" s="144"/>
      <c r="AA14" s="144"/>
      <c r="AB14" s="144"/>
      <c r="AC14" s="144"/>
      <c r="AD14" s="144"/>
      <c r="AE14" s="144"/>
      <c r="AF14" s="144"/>
      <c r="AG14" s="144"/>
      <c r="AH14" s="144"/>
      <c r="AI14" s="144"/>
      <c r="AJ14" s="144"/>
      <c r="AK14" s="144"/>
      <c r="AL14" s="144"/>
      <c r="AM14" s="145"/>
      <c r="AN14" s="67"/>
    </row>
    <row r="15" spans="1:40" ht="17.100000000000001" customHeight="1" x14ac:dyDescent="0.25">
      <c r="A15" s="67"/>
      <c r="B15" s="278" t="s">
        <v>140</v>
      </c>
      <c r="C15" s="279"/>
      <c r="D15" s="279"/>
      <c r="E15" s="279"/>
      <c r="F15" s="279"/>
      <c r="G15" s="279"/>
      <c r="H15" s="279"/>
      <c r="I15" s="279"/>
      <c r="J15" s="279"/>
      <c r="K15" s="279"/>
      <c r="L15" s="279"/>
      <c r="M15" s="279"/>
      <c r="N15" s="279"/>
      <c r="O15" s="279"/>
      <c r="P15" s="279"/>
      <c r="Q15" s="279"/>
      <c r="R15" s="279"/>
      <c r="S15" s="279"/>
      <c r="T15" s="279"/>
      <c r="U15" s="280"/>
      <c r="V15" s="143"/>
      <c r="W15" s="144"/>
      <c r="X15" s="144"/>
      <c r="Y15" s="144"/>
      <c r="Z15" s="144"/>
      <c r="AA15" s="144"/>
      <c r="AB15" s="144"/>
      <c r="AC15" s="144"/>
      <c r="AD15" s="144"/>
      <c r="AE15" s="144"/>
      <c r="AF15" s="144"/>
      <c r="AG15" s="144"/>
      <c r="AH15" s="144"/>
      <c r="AI15" s="144"/>
      <c r="AJ15" s="144"/>
      <c r="AK15" s="144"/>
      <c r="AL15" s="144"/>
      <c r="AM15" s="145"/>
      <c r="AN15" s="67"/>
    </row>
    <row r="16" spans="1:40" ht="17.100000000000001" customHeight="1" x14ac:dyDescent="0.25">
      <c r="A16" s="67"/>
      <c r="B16" s="278" t="s">
        <v>141</v>
      </c>
      <c r="C16" s="279"/>
      <c r="D16" s="279"/>
      <c r="E16" s="279"/>
      <c r="F16" s="279"/>
      <c r="G16" s="279"/>
      <c r="H16" s="279"/>
      <c r="I16" s="279"/>
      <c r="J16" s="279"/>
      <c r="K16" s="279"/>
      <c r="L16" s="279"/>
      <c r="M16" s="279"/>
      <c r="N16" s="279"/>
      <c r="O16" s="279"/>
      <c r="P16" s="279"/>
      <c r="Q16" s="279"/>
      <c r="R16" s="279"/>
      <c r="S16" s="279"/>
      <c r="T16" s="279"/>
      <c r="U16" s="280"/>
      <c r="V16" s="143" t="s">
        <v>142</v>
      </c>
      <c r="W16" s="144"/>
      <c r="X16" s="144"/>
      <c r="Y16" s="144"/>
      <c r="Z16" s="144"/>
      <c r="AA16" s="144"/>
      <c r="AB16" s="144"/>
      <c r="AC16" s="144"/>
      <c r="AD16" s="144"/>
      <c r="AE16" s="144"/>
      <c r="AF16" s="144"/>
      <c r="AG16" s="144"/>
      <c r="AH16" s="144"/>
      <c r="AI16" s="144"/>
      <c r="AJ16" s="144"/>
      <c r="AK16" s="144"/>
      <c r="AL16" s="144"/>
      <c r="AM16" s="145"/>
      <c r="AN16" s="67"/>
    </row>
    <row r="17" spans="1:40" ht="18" customHeight="1" x14ac:dyDescent="0.25">
      <c r="A17" s="67"/>
      <c r="B17" s="278" t="s">
        <v>143</v>
      </c>
      <c r="C17" s="279"/>
      <c r="D17" s="279"/>
      <c r="E17" s="279"/>
      <c r="F17" s="279"/>
      <c r="G17" s="279"/>
      <c r="H17" s="279"/>
      <c r="I17" s="279"/>
      <c r="J17" s="279"/>
      <c r="K17" s="279"/>
      <c r="L17" s="279"/>
      <c r="M17" s="279"/>
      <c r="N17" s="279"/>
      <c r="O17" s="279"/>
      <c r="P17" s="279"/>
      <c r="Q17" s="279"/>
      <c r="R17" s="279"/>
      <c r="S17" s="279"/>
      <c r="T17" s="279"/>
      <c r="U17" s="280"/>
      <c r="V17" s="281"/>
      <c r="W17" s="282"/>
      <c r="X17" s="282"/>
      <c r="Y17" s="282"/>
      <c r="Z17" s="282"/>
      <c r="AA17" s="282"/>
      <c r="AB17" s="282"/>
      <c r="AC17" s="282"/>
      <c r="AD17" s="282"/>
      <c r="AE17" s="282"/>
      <c r="AF17" s="282"/>
      <c r="AG17" s="282"/>
      <c r="AH17" s="282"/>
      <c r="AI17" s="282"/>
      <c r="AJ17" s="282"/>
      <c r="AK17" s="282"/>
      <c r="AL17" s="282"/>
      <c r="AM17" s="283"/>
      <c r="AN17" s="67"/>
    </row>
    <row r="18" spans="1:40" ht="17.100000000000001" customHeight="1" x14ac:dyDescent="0.25">
      <c r="A18" s="67"/>
      <c r="B18" s="143" t="s">
        <v>144</v>
      </c>
      <c r="C18" s="144"/>
      <c r="D18" s="144"/>
      <c r="E18" s="144"/>
      <c r="F18" s="144"/>
      <c r="G18" s="144"/>
      <c r="H18" s="144"/>
      <c r="I18" s="144"/>
      <c r="J18" s="144"/>
      <c r="K18" s="144"/>
      <c r="L18" s="144"/>
      <c r="M18" s="144"/>
      <c r="N18" s="144"/>
      <c r="O18" s="144"/>
      <c r="P18" s="144"/>
      <c r="Q18" s="144"/>
      <c r="R18" s="144"/>
      <c r="S18" s="144"/>
      <c r="T18" s="144"/>
      <c r="U18" s="145"/>
      <c r="V18" s="143" t="s">
        <v>142</v>
      </c>
      <c r="W18" s="144"/>
      <c r="X18" s="144"/>
      <c r="Y18" s="144"/>
      <c r="Z18" s="144"/>
      <c r="AA18" s="144"/>
      <c r="AB18" s="144"/>
      <c r="AC18" s="144"/>
      <c r="AD18" s="144"/>
      <c r="AE18" s="144"/>
      <c r="AF18" s="144"/>
      <c r="AG18" s="144"/>
      <c r="AH18" s="144"/>
      <c r="AI18" s="144"/>
      <c r="AJ18" s="144"/>
      <c r="AK18" s="144"/>
      <c r="AL18" s="144"/>
      <c r="AM18" s="145"/>
      <c r="AN18" s="67"/>
    </row>
    <row r="19" spans="1:40" ht="33.950000000000003" customHeight="1" x14ac:dyDescent="0.25">
      <c r="A19" s="68"/>
      <c r="B19" s="133" t="s">
        <v>145</v>
      </c>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5"/>
      <c r="AN19" s="68"/>
    </row>
    <row r="20" spans="1:40" ht="18" customHeight="1" x14ac:dyDescent="0.25">
      <c r="A20" s="67"/>
      <c r="B20" s="143" t="s">
        <v>146</v>
      </c>
      <c r="C20" s="144"/>
      <c r="D20" s="144"/>
      <c r="E20" s="144"/>
      <c r="F20" s="144"/>
      <c r="G20" s="144"/>
      <c r="H20" s="144"/>
      <c r="I20" s="144"/>
      <c r="J20" s="144"/>
      <c r="K20" s="144"/>
      <c r="L20" s="144"/>
      <c r="M20" s="144"/>
      <c r="N20" s="144"/>
      <c r="O20" s="144"/>
      <c r="P20" s="144"/>
      <c r="Q20" s="144"/>
      <c r="R20" s="144"/>
      <c r="S20" s="144"/>
      <c r="T20" s="144"/>
      <c r="U20" s="145"/>
      <c r="V20" s="161"/>
      <c r="W20" s="162"/>
      <c r="X20" s="162"/>
      <c r="Y20" s="162"/>
      <c r="Z20" s="162"/>
      <c r="AA20" s="162"/>
      <c r="AB20" s="162"/>
      <c r="AC20" s="162"/>
      <c r="AD20" s="162"/>
      <c r="AE20" s="162"/>
      <c r="AF20" s="162"/>
      <c r="AG20" s="162"/>
      <c r="AH20" s="162"/>
      <c r="AI20" s="162"/>
      <c r="AJ20" s="162"/>
      <c r="AK20" s="162"/>
      <c r="AL20" s="162"/>
      <c r="AM20" s="163"/>
      <c r="AN20" s="67"/>
    </row>
    <row r="21" spans="1:40" ht="33" customHeight="1" x14ac:dyDescent="0.25">
      <c r="A21" s="68"/>
      <c r="B21" s="133" t="s">
        <v>147</v>
      </c>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5"/>
      <c r="AN21" s="68"/>
    </row>
    <row r="22" spans="1:40" ht="17.45" customHeight="1" x14ac:dyDescent="0.25">
      <c r="A22" s="69"/>
      <c r="B22" s="143" t="s">
        <v>148</v>
      </c>
      <c r="C22" s="144"/>
      <c r="D22" s="144"/>
      <c r="E22" s="144"/>
      <c r="F22" s="144"/>
      <c r="G22" s="144"/>
      <c r="H22" s="144"/>
      <c r="I22" s="144"/>
      <c r="J22" s="144"/>
      <c r="K22" s="144"/>
      <c r="L22" s="144"/>
      <c r="M22" s="144"/>
      <c r="N22" s="144"/>
      <c r="O22" s="144"/>
      <c r="P22" s="144"/>
      <c r="Q22" s="144"/>
      <c r="R22" s="144"/>
      <c r="S22" s="144"/>
      <c r="T22" s="144"/>
      <c r="U22" s="145"/>
      <c r="V22" s="161"/>
      <c r="W22" s="162"/>
      <c r="X22" s="162"/>
      <c r="Y22" s="162"/>
      <c r="Z22" s="162"/>
      <c r="AA22" s="162"/>
      <c r="AB22" s="162"/>
      <c r="AC22" s="162"/>
      <c r="AD22" s="162"/>
      <c r="AE22" s="162"/>
      <c r="AF22" s="162"/>
      <c r="AG22" s="162"/>
      <c r="AH22" s="162"/>
      <c r="AI22" s="162"/>
      <c r="AJ22" s="162"/>
      <c r="AK22" s="162"/>
      <c r="AL22" s="162"/>
      <c r="AM22" s="163"/>
      <c r="AN22" s="69"/>
    </row>
    <row r="23" spans="1:40" ht="6.75" customHeight="1" x14ac:dyDescent="0.2">
      <c r="A23" s="70"/>
      <c r="B23" s="70"/>
      <c r="C23" s="256"/>
      <c r="D23" s="256"/>
      <c r="E23" s="256"/>
      <c r="F23" s="256"/>
      <c r="G23" s="256"/>
      <c r="H23" s="256"/>
      <c r="I23" s="256"/>
      <c r="J23" s="70"/>
      <c r="K23" s="256"/>
      <c r="L23" s="256"/>
      <c r="M23" s="256"/>
      <c r="N23" s="256"/>
      <c r="O23" s="256"/>
      <c r="P23" s="256"/>
      <c r="Q23" s="256"/>
      <c r="R23" s="256"/>
      <c r="S23" s="256"/>
      <c r="T23" s="256"/>
      <c r="U23" s="256"/>
      <c r="V23" s="70"/>
      <c r="W23" s="256"/>
      <c r="X23" s="256"/>
      <c r="Y23" s="256"/>
      <c r="Z23" s="256"/>
      <c r="AA23" s="70"/>
      <c r="AB23" s="256"/>
      <c r="AC23" s="256"/>
      <c r="AD23" s="256"/>
      <c r="AE23" s="256"/>
      <c r="AF23" s="256"/>
      <c r="AG23" s="256"/>
      <c r="AH23" s="256"/>
      <c r="AI23" s="256"/>
      <c r="AJ23" s="256"/>
      <c r="AK23" s="256"/>
      <c r="AL23" s="256"/>
      <c r="AM23" s="256"/>
      <c r="AN23" s="70"/>
    </row>
    <row r="24" spans="1:40" ht="13.5" customHeight="1" x14ac:dyDescent="0.2">
      <c r="A24" s="140" t="s">
        <v>149</v>
      </c>
      <c r="B24" s="141"/>
      <c r="C24" s="141"/>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2"/>
      <c r="AN24" s="70"/>
    </row>
    <row r="25" spans="1:40" ht="14.1" customHeight="1" x14ac:dyDescent="0.25">
      <c r="A25" s="214" t="s">
        <v>150</v>
      </c>
      <c r="B25" s="215"/>
      <c r="C25" s="215"/>
      <c r="D25" s="215"/>
      <c r="E25" s="215"/>
      <c r="F25" s="215"/>
      <c r="G25" s="215"/>
      <c r="H25" s="215"/>
      <c r="I25" s="215"/>
      <c r="J25" s="215"/>
      <c r="K25" s="215"/>
      <c r="L25" s="215"/>
      <c r="M25" s="215"/>
      <c r="N25" s="215"/>
      <c r="O25" s="215"/>
      <c r="P25" s="215"/>
      <c r="Q25" s="215"/>
      <c r="R25" s="215"/>
      <c r="S25" s="215"/>
      <c r="T25" s="215"/>
      <c r="U25" s="215"/>
      <c r="V25" s="215"/>
      <c r="W25" s="215"/>
      <c r="X25" s="215"/>
      <c r="Y25" s="215"/>
      <c r="Z25" s="215"/>
      <c r="AA25" s="215"/>
      <c r="AB25" s="215"/>
      <c r="AC25" s="215"/>
      <c r="AD25" s="215"/>
      <c r="AE25" s="215"/>
      <c r="AF25" s="215"/>
      <c r="AG25" s="215"/>
      <c r="AH25" s="215"/>
      <c r="AI25" s="215"/>
      <c r="AJ25" s="215"/>
      <c r="AK25" s="215"/>
      <c r="AL25" s="215"/>
      <c r="AM25" s="216"/>
      <c r="AN25" s="71"/>
    </row>
    <row r="26" spans="1:40" ht="14.1" customHeight="1" x14ac:dyDescent="0.25">
      <c r="A26" s="152"/>
      <c r="B26" s="154"/>
      <c r="C26" s="257" t="s">
        <v>151</v>
      </c>
      <c r="D26" s="258"/>
      <c r="E26" s="258"/>
      <c r="F26" s="258"/>
      <c r="G26" s="258"/>
      <c r="H26" s="258"/>
      <c r="I26" s="258"/>
      <c r="J26" s="258"/>
      <c r="K26" s="258"/>
      <c r="L26" s="258"/>
      <c r="M26" s="258"/>
      <c r="N26" s="259"/>
      <c r="O26" s="260" t="s">
        <v>152</v>
      </c>
      <c r="P26" s="261"/>
      <c r="Q26" s="262"/>
      <c r="R26" s="269" t="s">
        <v>153</v>
      </c>
      <c r="S26" s="270"/>
      <c r="T26" s="270"/>
      <c r="U26" s="270"/>
      <c r="V26" s="271"/>
      <c r="W26" s="247" t="s">
        <v>154</v>
      </c>
      <c r="X26" s="249"/>
      <c r="Y26" s="247" t="s">
        <v>155</v>
      </c>
      <c r="Z26" s="248"/>
      <c r="AA26" s="249"/>
      <c r="AB26" s="260" t="s">
        <v>156</v>
      </c>
      <c r="AC26" s="261"/>
      <c r="AD26" s="262"/>
      <c r="AE26" s="238" t="s">
        <v>157</v>
      </c>
      <c r="AF26" s="239"/>
      <c r="AG26" s="239"/>
      <c r="AH26" s="239"/>
      <c r="AI26" s="239"/>
      <c r="AJ26" s="240"/>
      <c r="AK26" s="247" t="s">
        <v>158</v>
      </c>
      <c r="AL26" s="248"/>
      <c r="AM26" s="249"/>
      <c r="AN26" s="71"/>
    </row>
    <row r="27" spans="1:40" ht="27" customHeight="1" x14ac:dyDescent="0.25">
      <c r="A27" s="155"/>
      <c r="B27" s="157"/>
      <c r="C27" s="217" t="s">
        <v>159</v>
      </c>
      <c r="D27" s="218"/>
      <c r="E27" s="218"/>
      <c r="F27" s="219"/>
      <c r="G27" s="217" t="s">
        <v>160</v>
      </c>
      <c r="H27" s="218"/>
      <c r="I27" s="218"/>
      <c r="J27" s="218"/>
      <c r="K27" s="218"/>
      <c r="L27" s="218"/>
      <c r="M27" s="218"/>
      <c r="N27" s="219"/>
      <c r="O27" s="263"/>
      <c r="P27" s="264"/>
      <c r="Q27" s="265"/>
      <c r="R27" s="272"/>
      <c r="S27" s="273"/>
      <c r="T27" s="273"/>
      <c r="U27" s="273"/>
      <c r="V27" s="274"/>
      <c r="W27" s="250"/>
      <c r="X27" s="252"/>
      <c r="Y27" s="250"/>
      <c r="Z27" s="251"/>
      <c r="AA27" s="252"/>
      <c r="AB27" s="263"/>
      <c r="AC27" s="264"/>
      <c r="AD27" s="265"/>
      <c r="AE27" s="241"/>
      <c r="AF27" s="242"/>
      <c r="AG27" s="242"/>
      <c r="AH27" s="242"/>
      <c r="AI27" s="242"/>
      <c r="AJ27" s="243"/>
      <c r="AK27" s="250"/>
      <c r="AL27" s="251"/>
      <c r="AM27" s="252"/>
      <c r="AN27" s="71"/>
    </row>
    <row r="28" spans="1:40" ht="14.1" customHeight="1" x14ac:dyDescent="0.25">
      <c r="A28" s="158"/>
      <c r="B28" s="160"/>
      <c r="C28" s="212" t="s">
        <v>161</v>
      </c>
      <c r="D28" s="213"/>
      <c r="E28" s="212" t="s">
        <v>162</v>
      </c>
      <c r="F28" s="213"/>
      <c r="G28" s="217" t="s">
        <v>161</v>
      </c>
      <c r="H28" s="218"/>
      <c r="I28" s="219"/>
      <c r="J28" s="212" t="s">
        <v>162</v>
      </c>
      <c r="K28" s="229"/>
      <c r="L28" s="229"/>
      <c r="M28" s="229"/>
      <c r="N28" s="213"/>
      <c r="O28" s="266"/>
      <c r="P28" s="267"/>
      <c r="Q28" s="268"/>
      <c r="R28" s="275"/>
      <c r="S28" s="276"/>
      <c r="T28" s="276"/>
      <c r="U28" s="276"/>
      <c r="V28" s="277"/>
      <c r="W28" s="253"/>
      <c r="X28" s="255"/>
      <c r="Y28" s="253"/>
      <c r="Z28" s="254"/>
      <c r="AA28" s="255"/>
      <c r="AB28" s="266"/>
      <c r="AC28" s="267"/>
      <c r="AD28" s="268"/>
      <c r="AE28" s="244"/>
      <c r="AF28" s="245"/>
      <c r="AG28" s="245"/>
      <c r="AH28" s="245"/>
      <c r="AI28" s="245"/>
      <c r="AJ28" s="246"/>
      <c r="AK28" s="253"/>
      <c r="AL28" s="254"/>
      <c r="AM28" s="255"/>
      <c r="AN28" s="71"/>
    </row>
    <row r="29" spans="1:40" ht="18.95" customHeight="1" x14ac:dyDescent="0.25">
      <c r="A29" s="233" t="s">
        <v>163</v>
      </c>
      <c r="B29" s="234"/>
      <c r="C29" s="146">
        <f>([4]Alliant!C29) + ('[4]City Gas'!C29) + ([4]Florence!C29) + ('[4]MG&amp;E'!C29) + ([4]Midwest!C29) + ([4]NSP!C29) + ('[4]St. Croix'!C29) + ('[4]SWL&amp;P'!C29) +([4]WEPCO!C29)+('[4]Wisconsin Gas'!C29)+([4]WPSC!C29)</f>
        <v>0</v>
      </c>
      <c r="D29" s="148"/>
      <c r="E29" s="206">
        <f>([4]Alliant!E29) + ('[4]City Gas'!E29) + ([4]Florence!E29) + ('[4]MG&amp;E'!E29) + ([4]Midwest!E29) + ([4]NSP!E29) + ('[4]St. Croix'!E29) + ('[4]SWL&amp;P'!E29) +([4]WEPCO!E29)+('[4]Wisconsin Gas'!E29)+([4]WPSC!E29)</f>
        <v>1.4</v>
      </c>
      <c r="F29" s="207"/>
      <c r="G29" s="206">
        <f>([4]Alliant!G29) + ('[4]City Gas'!G29) + ([4]Florence!G29) + ('[4]MG&amp;E'!G29) + ([4]Midwest!G29) + ([4]NSP!G29) + ('[4]St. Croix'!G29) + ('[4]SWL&amp;P'!G29) +([4]WEPCO!G29)+('[4]Wisconsin Gas'!G29)+([4]WPSC!G29)</f>
        <v>0.2</v>
      </c>
      <c r="H29" s="210"/>
      <c r="I29" s="207"/>
      <c r="J29" s="206">
        <f>([4]Alliant!J29) + ('[4]City Gas'!J29) + ([4]Florence!J29) + ('[4]MG&amp;E'!J29) + ([4]Midwest!J29) + ([4]NSP!J29) + ('[4]St. Croix'!J29) + ('[4]SWL&amp;P'!J29) +([4]WEPCO!J29)+('[4]Wisconsin Gas'!J29)+([4]WPSC!J29)</f>
        <v>11114.062</v>
      </c>
      <c r="K29" s="210"/>
      <c r="L29" s="210"/>
      <c r="M29" s="210"/>
      <c r="N29" s="207"/>
      <c r="O29" s="206">
        <f>([4]Alliant!O29) + ('[4]City Gas'!O29) + ([4]Florence!O29) + ('[4]MG&amp;E'!O29) + ([4]Midwest!O29) + ([4]NSP!O29) + ('[4]St. Croix'!O29) + ('[4]SWL&amp;P'!O29) +([4]WEPCO!O29)+('[4]Wisconsin Gas'!O29)+([4]WPSC!O29)</f>
        <v>31422.587999999996</v>
      </c>
      <c r="P29" s="210"/>
      <c r="Q29" s="207"/>
      <c r="R29" s="146">
        <f>([4]Alliant!R29) + ('[4]City Gas'!R29) + ([4]Florence!R29) + ('[4]MG&amp;E'!R29) + ([4]Midwest!R29) + ([4]NSP!R29) + ('[4]St. Croix'!R29) + ('[4]SWL&amp;P'!R29) +([4]WEPCO!R29)+('[4]Wisconsin Gas'!R29)+([4]WPSC!R29)</f>
        <v>0</v>
      </c>
      <c r="S29" s="147"/>
      <c r="T29" s="147"/>
      <c r="U29" s="147"/>
      <c r="V29" s="148"/>
      <c r="W29" s="146">
        <f>([4]Alliant!W29) + ('[4]City Gas'!W29) + ([4]Florence!W29) + ('[4]MG&amp;E'!W29) + ([4]Midwest!W29) + ([4]NSP!W29) + ('[4]St. Croix'!W29) + ('[4]SWL&amp;P'!W29) +([4]WEPCO!W29)+('[4]Wisconsin Gas'!W29)+([4]WPSC!W29)</f>
        <v>0</v>
      </c>
      <c r="X29" s="148"/>
      <c r="Y29" s="146">
        <f>([4]Alliant!Y29) + ('[4]City Gas'!Y29) + ([4]Florence!Y29) + ('[4]MG&amp;E'!Y29) + ([4]Midwest!Y29) + ([4]NSP!Y29) + ('[4]St. Croix'!Y29) + ('[4]SWL&amp;P'!Y29) +([4]WEPCO!Y29)+('[4]Wisconsin Gas'!Y29)+([4]WPSC!Y29)</f>
        <v>0</v>
      </c>
      <c r="Z29" s="147"/>
      <c r="AA29" s="148"/>
      <c r="AB29" s="235">
        <f>([4]Alliant!AB29) + ('[4]City Gas'!AB29) + ([4]Florence!AB29) + ('[4]MG&amp;E'!AB29) + ([4]Midwest!AB29) + ([4]NSP!AB29) + ('[4]St. Croix'!AB29) + ('[4]SWL&amp;P'!AB29) +([4]WEPCO!AB29)+('[4]Wisconsin Gas'!AB29)+([4]WPSC!AB29)</f>
        <v>43.6</v>
      </c>
      <c r="AC29" s="236"/>
      <c r="AD29" s="237"/>
      <c r="AE29" s="230">
        <f>([4]Alliant!AE29) + ('[4]City Gas'!AE29) + ([4]Florence!AE29) + ('[4]MG&amp;E'!AE29) + ([4]Midwest!AE29) + ([4]NSP!AE29) + ('[4]St. Croix'!AE29) + ('[4]SWL&amp;P'!AE29) +([4]WEPCO!AE29)+('[4]Wisconsin Gas'!AE29)+([4]WPSC!AE29)</f>
        <v>0</v>
      </c>
      <c r="AF29" s="231"/>
      <c r="AG29" s="231"/>
      <c r="AH29" s="231"/>
      <c r="AI29" s="231"/>
      <c r="AJ29" s="232"/>
      <c r="AK29" s="235">
        <f>([4]Alliant!AK29) + ('[4]City Gas'!AK29) + ([4]Florence!AK29) + ('[4]MG&amp;E'!AK29) + ([4]Midwest!AK29) + ([4]NSP!AK29) + ('[4]St. Croix'!AK29) + ('[4]SWL&amp;P'!AK29) +([4]WEPCO!AK29)+('[4]Wisconsin Gas'!AK29)+([4]WPSC!AK29)</f>
        <v>42581.85</v>
      </c>
      <c r="AL29" s="236"/>
      <c r="AM29" s="237"/>
      <c r="AN29" s="71"/>
    </row>
    <row r="30" spans="1:40" ht="18.95" customHeight="1" x14ac:dyDescent="0.25">
      <c r="A30" s="233" t="s">
        <v>164</v>
      </c>
      <c r="B30" s="234"/>
      <c r="C30" s="146">
        <f>([4]Alliant!C30) + ('[4]City Gas'!C30) + ([4]Florence!C30) + ('[4]MG&amp;E'!C30) + ([4]Midwest!C30) + ([4]NSP!C30) + ('[4]St. Croix'!C30) + ('[4]SWL&amp;P'!C30) +([4]WEPCO!C30)+('[4]Wisconsin Gas'!C30)+([4]WPSC!C30)</f>
        <v>0</v>
      </c>
      <c r="D30" s="148"/>
      <c r="E30" s="146">
        <f>([4]Alliant!E30) + ('[4]City Gas'!E30) + ([4]Florence!E30) + ('[4]MG&amp;E'!E30) + ([4]Midwest!E30) + ([4]NSP!E30) + ('[4]St. Croix'!E30) + ('[4]SWL&amp;P'!E30) +([4]WEPCO!E30)+('[4]Wisconsin Gas'!E30)+([4]WPSC!E30)</f>
        <v>304</v>
      </c>
      <c r="F30" s="148"/>
      <c r="G30" s="146">
        <f>([4]Alliant!G30) + ('[4]City Gas'!G30) + ([4]Florence!G30) + ('[4]MG&amp;E'!G30) + ([4]Midwest!G30) + ([4]NSP!G30) + ('[4]St. Croix'!G30) + ('[4]SWL&amp;P'!G30) +([4]WEPCO!G30)+('[4]Wisconsin Gas'!G30)+([4]WPSC!G30)</f>
        <v>2</v>
      </c>
      <c r="H30" s="147"/>
      <c r="I30" s="148"/>
      <c r="J30" s="146">
        <f>([4]Alliant!J30) + ('[4]City Gas'!J30) + ([4]Florence!J30) + ('[4]MG&amp;E'!J30) + ([4]Midwest!J30) + ([4]NSP!J30) + ('[4]St. Croix'!J30) + ('[4]SWL&amp;P'!J30) +([4]WEPCO!J30)+('[4]Wisconsin Gas'!J30)+([4]WPSC!J30)</f>
        <v>198826</v>
      </c>
      <c r="K30" s="147"/>
      <c r="L30" s="147"/>
      <c r="M30" s="147"/>
      <c r="N30" s="148"/>
      <c r="O30" s="146">
        <f>([4]Alliant!O30) + ('[4]City Gas'!O30) + ([4]Florence!O30) + ('[4]MG&amp;E'!O30) + ([4]Midwest!O30) + ([4]NSP!O30) + ('[4]St. Croix'!O30) + ('[4]SWL&amp;P'!O30) +([4]WEPCO!O30)+('[4]Wisconsin Gas'!O30)+([4]WPSC!O30)</f>
        <v>1551192</v>
      </c>
      <c r="P30" s="147"/>
      <c r="Q30" s="148"/>
      <c r="R30" s="146">
        <f>([4]Alliant!R30) + ('[4]City Gas'!R30) + ([4]Florence!R30) + ('[4]MG&amp;E'!R30) + ([4]Midwest!R30) + ([4]NSP!R30) + ('[4]St. Croix'!R30) + ('[4]SWL&amp;P'!R30) +([4]WEPCO!R30)+('[4]Wisconsin Gas'!R30)+([4]WPSC!R30)</f>
        <v>0</v>
      </c>
      <c r="S30" s="147"/>
      <c r="T30" s="147"/>
      <c r="U30" s="147"/>
      <c r="V30" s="148"/>
      <c r="W30" s="146">
        <f>([4]Alliant!W30) + ('[4]City Gas'!W30) + ([4]Florence!W30) + ('[4]MG&amp;E'!W30) + ([4]Midwest!W30) + ([4]NSP!W30) + ('[4]St. Croix'!W30) + ('[4]SWL&amp;P'!W30) +([4]WEPCO!W30)+('[4]Wisconsin Gas'!W30)+([4]WPSC!W30)</f>
        <v>0</v>
      </c>
      <c r="X30" s="148"/>
      <c r="Y30" s="146">
        <f>([4]Alliant!Y30) + ('[4]City Gas'!Y30) + ([4]Florence!Y30) + ('[4]MG&amp;E'!Y30) + ([4]Midwest!Y30) + ([4]NSP!Y30) + ('[4]St. Croix'!Y30) + ('[4]SWL&amp;P'!Y30) +([4]WEPCO!Y30)+('[4]Wisconsin Gas'!Y30)+([4]WPSC!Y30)</f>
        <v>7785</v>
      </c>
      <c r="Z30" s="147"/>
      <c r="AA30" s="148"/>
      <c r="AB30" s="146">
        <f>([4]Alliant!AB30) + ('[4]City Gas'!AB30) + ([4]Florence!AB30) + ('[4]MG&amp;E'!AB30) + ([4]Midwest!AB30) + ([4]NSP!AB30) + ('[4]St. Croix'!AB30) + ('[4]SWL&amp;P'!AB30) +([4]WEPCO!AB30)+('[4]Wisconsin Gas'!AB30)+([4]WPSC!AB30)</f>
        <v>1781</v>
      </c>
      <c r="AC30" s="147"/>
      <c r="AD30" s="148"/>
      <c r="AE30" s="230">
        <f>([4]Alliant!AE30) + ('[4]City Gas'!AE30) + ([4]Florence!AE30) + ('[4]MG&amp;E'!AE30) + ([4]Midwest!AE30) + ([4]NSP!AE30) + ('[4]St. Croix'!AE30) + ('[4]SWL&amp;P'!AE30) +([4]WEPCO!AE30)+('[4]Wisconsin Gas'!AE30)+([4]WPSC!AE30)</f>
        <v>0</v>
      </c>
      <c r="AF30" s="231"/>
      <c r="AG30" s="231"/>
      <c r="AH30" s="231"/>
      <c r="AI30" s="231"/>
      <c r="AJ30" s="232"/>
      <c r="AK30" s="146">
        <f>([4]Alliant!AK30) + ('[4]City Gas'!AK30) + ([4]Florence!AK30) + ('[4]MG&amp;E'!AK30) + ([4]Midwest!AK30) + ([4]NSP!AK30) + ('[4]St. Croix'!AK30) + ('[4]SWL&amp;P'!AK30) +([4]WEPCO!AK30)+('[4]Wisconsin Gas'!AK30)+([4]WPSC!AK30)</f>
        <v>1759890</v>
      </c>
      <c r="AL30" s="147"/>
      <c r="AM30" s="148"/>
      <c r="AN30" s="71"/>
    </row>
    <row r="31" spans="1:40" ht="14.1" customHeight="1" x14ac:dyDescent="0.25">
      <c r="A31" s="214" t="s">
        <v>165</v>
      </c>
      <c r="B31" s="215"/>
      <c r="C31" s="215"/>
      <c r="D31" s="215"/>
      <c r="E31" s="215"/>
      <c r="F31" s="215"/>
      <c r="G31" s="215"/>
      <c r="H31" s="215"/>
      <c r="I31" s="215"/>
      <c r="J31" s="215"/>
      <c r="K31" s="215"/>
      <c r="L31" s="215"/>
      <c r="M31" s="215"/>
      <c r="N31" s="215"/>
      <c r="O31" s="215"/>
      <c r="P31" s="215"/>
      <c r="Q31" s="215"/>
      <c r="R31" s="215"/>
      <c r="S31" s="215"/>
      <c r="T31" s="215"/>
      <c r="U31" s="215"/>
      <c r="V31" s="215"/>
      <c r="W31" s="215"/>
      <c r="X31" s="215"/>
      <c r="Y31" s="215"/>
      <c r="Z31" s="215"/>
      <c r="AA31" s="215"/>
      <c r="AB31" s="215"/>
      <c r="AC31" s="215"/>
      <c r="AD31" s="215"/>
      <c r="AE31" s="215"/>
      <c r="AF31" s="215"/>
      <c r="AG31" s="215"/>
      <c r="AH31" s="215"/>
      <c r="AI31" s="215"/>
      <c r="AJ31" s="215"/>
      <c r="AK31" s="215"/>
      <c r="AL31" s="215"/>
      <c r="AM31" s="216"/>
    </row>
    <row r="32" spans="1:40" ht="18.95" customHeight="1" x14ac:dyDescent="0.25">
      <c r="A32" s="217" t="s">
        <v>166</v>
      </c>
      <c r="B32" s="218"/>
      <c r="C32" s="219"/>
      <c r="D32" s="217" t="s">
        <v>167</v>
      </c>
      <c r="E32" s="218"/>
      <c r="F32" s="219"/>
      <c r="G32" s="217" t="s">
        <v>168</v>
      </c>
      <c r="H32" s="218"/>
      <c r="I32" s="218"/>
      <c r="J32" s="218"/>
      <c r="K32" s="219"/>
      <c r="L32" s="220" t="s">
        <v>169</v>
      </c>
      <c r="M32" s="221"/>
      <c r="N32" s="221"/>
      <c r="O32" s="221"/>
      <c r="P32" s="221"/>
      <c r="Q32" s="221"/>
      <c r="R32" s="221"/>
      <c r="S32" s="222"/>
      <c r="T32" s="220" t="s">
        <v>170</v>
      </c>
      <c r="U32" s="221"/>
      <c r="V32" s="221"/>
      <c r="W32" s="222"/>
      <c r="X32" s="220" t="s">
        <v>171</v>
      </c>
      <c r="Y32" s="221"/>
      <c r="Z32" s="221"/>
      <c r="AA32" s="221"/>
      <c r="AB32" s="222"/>
      <c r="AC32" s="217" t="s">
        <v>172</v>
      </c>
      <c r="AD32" s="218"/>
      <c r="AE32" s="218"/>
      <c r="AF32" s="218"/>
      <c r="AG32" s="218"/>
      <c r="AH32" s="218"/>
      <c r="AI32" s="219"/>
      <c r="AJ32" s="208" t="s">
        <v>173</v>
      </c>
      <c r="AK32" s="211"/>
      <c r="AL32" s="211"/>
      <c r="AM32" s="209"/>
    </row>
    <row r="33" spans="1:39" ht="14.1" customHeight="1" x14ac:dyDescent="0.25">
      <c r="A33" s="226" t="s">
        <v>151</v>
      </c>
      <c r="B33" s="227"/>
      <c r="C33" s="228"/>
      <c r="D33" s="206">
        <f>([4]Alliant!D33) + ('[4]City Gas'!D33) + ([4]Florence!D33) + ('[4]MG&amp;E'!D33) + ([4]Midwest!D33) + ([4]NSP!D33) + ('[4]St. Croix'!D33) + ('[4]SWL&amp;P'!D33) +([4]WEPCO!D33)+('[4]Wisconsin Gas'!D33)+([4]WPSC!D33)</f>
        <v>1.5</v>
      </c>
      <c r="E33" s="210"/>
      <c r="F33" s="207"/>
      <c r="G33" s="206">
        <f>([4]Alliant!G33) + ('[4]City Gas'!G33) + ([4]Florence!G33) + ('[4]MG&amp;E'!G33) + ([4]Midwest!G33) + ([4]NSP!G33) + ('[4]St. Croix'!G33) + ('[4]SWL&amp;P'!G33) +([4]WEPCO!G33)+('[4]Wisconsin Gas'!G33)+([4]WPSC!G33)</f>
        <v>4443.4830000000002</v>
      </c>
      <c r="H33" s="210"/>
      <c r="I33" s="210"/>
      <c r="J33" s="210"/>
      <c r="K33" s="207"/>
      <c r="L33" s="206">
        <f>([4]Alliant!L33) + ('[4]City Gas'!L33) + ([4]Florence!L33) + ('[4]MG&amp;E'!L33) + ([4]Midwest!L33) + ([4]NSP!L33) + ('[4]St. Croix'!L33) + ('[4]SWL&amp;P'!L33) +([4]WEPCO!L33)+('[4]Wisconsin Gas'!L33)+([4]WPSC!L33)</f>
        <v>3345.3</v>
      </c>
      <c r="M33" s="210"/>
      <c r="N33" s="210"/>
      <c r="O33" s="210"/>
      <c r="P33" s="210"/>
      <c r="Q33" s="210"/>
      <c r="R33" s="210"/>
      <c r="S33" s="207"/>
      <c r="T33" s="206">
        <f>([4]Alliant!T33) + ('[4]City Gas'!T33) + ([4]Florence!T33) + ('[4]MG&amp;E'!T33) + ([4]Midwest!T33) + ([4]NSP!T33) + ('[4]St. Croix'!T33) + ('[4]SWL&amp;P'!T33) +([4]WEPCO!T33)+('[4]Wisconsin Gas'!T33)+([4]WPSC!T33)</f>
        <v>2564.779</v>
      </c>
      <c r="U33" s="210"/>
      <c r="V33" s="210"/>
      <c r="W33" s="207"/>
      <c r="X33" s="206">
        <f>([4]Alliant!X33) + ('[4]City Gas'!X33) + ([4]Florence!X33) + ('[4]MG&amp;E'!X33) + ([4]Midwest!X33) + ([4]NSP!X33) + ('[4]St. Croix'!X33) + ('[4]SWL&amp;P'!X33) +([4]WEPCO!X33)+('[4]Wisconsin Gas'!X33)+([4]WPSC!X33)</f>
        <v>555.51</v>
      </c>
      <c r="Y33" s="210"/>
      <c r="Z33" s="210"/>
      <c r="AA33" s="210"/>
      <c r="AB33" s="207"/>
      <c r="AC33" s="206">
        <f>([4]Alliant!AC33) + ('[4]City Gas'!AC33) + ([4]Florence!AC33) + ('[4]MG&amp;E'!AC33) + ([4]Midwest!AC33) + ([4]NSP!AC33) + ('[4]St. Croix'!AC33) + ('[4]SWL&amp;P'!AC33) +([4]WEPCO!AC33)+('[4]Wisconsin Gas'!AC33)+([4]WPSC!AC33)</f>
        <v>204.99</v>
      </c>
      <c r="AD33" s="210"/>
      <c r="AE33" s="210"/>
      <c r="AF33" s="210"/>
      <c r="AG33" s="210"/>
      <c r="AH33" s="210"/>
      <c r="AI33" s="207"/>
      <c r="AJ33" s="206">
        <f>([4]Alliant!AJ33) + ('[4]City Gas'!AJ33) + ([4]Florence!AJ33) + ('[4]MG&amp;E'!AJ33) + ([4]Midwest!AJ33) + ([4]NSP!AJ33) + ('[4]St. Croix'!AJ33) + ('[4]SWL&amp;P'!AJ33) +([4]WEPCO!AJ33)+('[4]Wisconsin Gas'!AJ33)+([4]WPSC!AJ33)</f>
        <v>11115.562</v>
      </c>
      <c r="AK33" s="210"/>
      <c r="AL33" s="210"/>
      <c r="AM33" s="207"/>
    </row>
    <row r="34" spans="1:39" ht="15" customHeight="1" x14ac:dyDescent="0.25">
      <c r="A34" s="212" t="s">
        <v>154</v>
      </c>
      <c r="B34" s="229"/>
      <c r="C34" s="213"/>
      <c r="D34" s="206">
        <f>([4]Alliant!D34) + ('[4]City Gas'!D34) + ([4]Florence!D34) + ('[4]MG&amp;E'!D34) + ([4]Midwest!D34) + ([4]NSP!D34) + ('[4]St. Croix'!D34) + ('[4]SWL&amp;P'!D34) +([4]WEPCO!D34)+('[4]Wisconsin Gas'!D34)+([4]WPSC!D34)</f>
        <v>0</v>
      </c>
      <c r="E34" s="210"/>
      <c r="F34" s="207"/>
      <c r="G34" s="206">
        <f>([4]Alliant!G34) + ('[4]City Gas'!G34) + ([4]Florence!G34) + ('[4]MG&amp;E'!G34) + ([4]Midwest!G34) + ([4]NSP!G34) + ('[4]St. Croix'!G34) + ('[4]SWL&amp;P'!G34) +([4]WEPCO!G34)+('[4]Wisconsin Gas'!G34)+([4]WPSC!G34)</f>
        <v>0</v>
      </c>
      <c r="H34" s="210"/>
      <c r="I34" s="210"/>
      <c r="J34" s="210"/>
      <c r="K34" s="207"/>
      <c r="L34" s="206">
        <f>([4]Alliant!L34) + ('[4]City Gas'!L34) + ([4]Florence!L34) + ('[4]MG&amp;E'!L34) + ([4]Midwest!L34) + ([4]NSP!L34) + ('[4]St. Croix'!L34) + ('[4]SWL&amp;P'!L34) +([4]WEPCO!L34)+('[4]Wisconsin Gas'!L34)+([4]WPSC!L34)</f>
        <v>0</v>
      </c>
      <c r="M34" s="210"/>
      <c r="N34" s="210"/>
      <c r="O34" s="210"/>
      <c r="P34" s="210"/>
      <c r="Q34" s="210"/>
      <c r="R34" s="210"/>
      <c r="S34" s="207"/>
      <c r="T34" s="206">
        <f>([4]Alliant!T34) + ('[4]City Gas'!T34) + ([4]Florence!T34) + ('[4]MG&amp;E'!T34) + ([4]Midwest!T34) + ([4]NSP!T34) + ('[4]St. Croix'!T34) + ('[4]SWL&amp;P'!T34) +([4]WEPCO!T34)+('[4]Wisconsin Gas'!T34)+([4]WPSC!T34)</f>
        <v>0</v>
      </c>
      <c r="U34" s="210"/>
      <c r="V34" s="210"/>
      <c r="W34" s="207"/>
      <c r="X34" s="206">
        <f>([4]Alliant!X34) + ('[4]City Gas'!X34) + ([4]Florence!X34) + ('[4]MG&amp;E'!X34) + ([4]Midwest!X34) + ([4]NSP!X34) + ('[4]St. Croix'!X34) + ('[4]SWL&amp;P'!X34) +([4]WEPCO!X34)+('[4]Wisconsin Gas'!X34)+([4]WPSC!X34)</f>
        <v>0</v>
      </c>
      <c r="Y34" s="210"/>
      <c r="Z34" s="210"/>
      <c r="AA34" s="210"/>
      <c r="AB34" s="207"/>
      <c r="AC34" s="206">
        <f>([4]Alliant!AC34) + ('[4]City Gas'!AC34) + ([4]Florence!AC34) + ('[4]MG&amp;E'!AC34) + ([4]Midwest!AC34) + ([4]NSP!AC34) + ('[4]St. Croix'!AC34) + ('[4]SWL&amp;P'!AC34) +([4]WEPCO!AC34)+('[4]Wisconsin Gas'!AC34)+([4]WPSC!AC34)</f>
        <v>0</v>
      </c>
      <c r="AD34" s="210"/>
      <c r="AE34" s="210"/>
      <c r="AF34" s="210"/>
      <c r="AG34" s="210"/>
      <c r="AH34" s="210"/>
      <c r="AI34" s="207"/>
      <c r="AJ34" s="206">
        <f>([4]Alliant!AJ34) + ('[4]City Gas'!AJ34) + ([4]Florence!AJ34) + ('[4]MG&amp;E'!AJ34) + ([4]Midwest!AJ34) + ([4]NSP!AJ34) + ('[4]St. Croix'!AJ34) + ('[4]SWL&amp;P'!AJ34) +([4]WEPCO!AJ34)+('[4]Wisconsin Gas'!AJ34)+([4]WPSC!AJ34)</f>
        <v>0</v>
      </c>
      <c r="AK34" s="210"/>
      <c r="AL34" s="210"/>
      <c r="AM34" s="207"/>
    </row>
    <row r="35" spans="1:39" ht="14.1" customHeight="1" x14ac:dyDescent="0.25">
      <c r="A35" s="217" t="s">
        <v>155</v>
      </c>
      <c r="B35" s="218"/>
      <c r="C35" s="219"/>
      <c r="D35" s="206">
        <f>([4]Alliant!D35) + ('[4]City Gas'!D35) + ([4]Florence!D35) + ('[4]MG&amp;E'!D35) + ([4]Midwest!D35) + ([4]NSP!D35) + ('[4]St. Croix'!D35) + ('[4]SWL&amp;P'!D35) +([4]WEPCO!D35)+('[4]Wisconsin Gas'!D35)+([4]WPSC!D35)</f>
        <v>0</v>
      </c>
      <c r="E35" s="210"/>
      <c r="F35" s="207"/>
      <c r="G35" s="206">
        <f>([4]Alliant!G35) + ('[4]City Gas'!G35) + ([4]Florence!G35) + ('[4]MG&amp;E'!G35) + ([4]Midwest!G35) + ([4]NSP!G35) + ('[4]St. Croix'!G35) + ('[4]SWL&amp;P'!G35) +([4]WEPCO!G35)+('[4]Wisconsin Gas'!G35)+([4]WPSC!G35)</f>
        <v>0</v>
      </c>
      <c r="H35" s="210"/>
      <c r="I35" s="210"/>
      <c r="J35" s="210"/>
      <c r="K35" s="207"/>
      <c r="L35" s="206">
        <f>([4]Alliant!L35) + ('[4]City Gas'!L35) + ([4]Florence!L35) + ('[4]MG&amp;E'!L35) + ([4]Midwest!L35) + ([4]NSP!L35) + ('[4]St. Croix'!L35) + ('[4]SWL&amp;P'!L35) +([4]WEPCO!L35)+('[4]Wisconsin Gas'!L35)+([4]WPSC!L35)</f>
        <v>0</v>
      </c>
      <c r="M35" s="210"/>
      <c r="N35" s="210"/>
      <c r="O35" s="210"/>
      <c r="P35" s="210"/>
      <c r="Q35" s="210"/>
      <c r="R35" s="210"/>
      <c r="S35" s="207"/>
      <c r="T35" s="206">
        <f>([4]Alliant!T35) + ('[4]City Gas'!T35) + ([4]Florence!T35) + ('[4]MG&amp;E'!T35) + ([4]Midwest!T35) + ([4]NSP!T35) + ('[4]St. Croix'!T35) + ('[4]SWL&amp;P'!T35) +([4]WEPCO!T35)+('[4]Wisconsin Gas'!T35)+([4]WPSC!T35)</f>
        <v>0</v>
      </c>
      <c r="U35" s="210"/>
      <c r="V35" s="210"/>
      <c r="W35" s="207"/>
      <c r="X35" s="206">
        <f>([4]Alliant!X35) + ('[4]City Gas'!X35) + ([4]Florence!X35) + ('[4]MG&amp;E'!X35) + ([4]Midwest!X35) + ([4]NSP!X35) + ('[4]St. Croix'!X35) + ('[4]SWL&amp;P'!X35) +([4]WEPCO!X35)+('[4]Wisconsin Gas'!X35)+([4]WPSC!X35)</f>
        <v>0</v>
      </c>
      <c r="Y35" s="210"/>
      <c r="Z35" s="210"/>
      <c r="AA35" s="210"/>
      <c r="AB35" s="207"/>
      <c r="AC35" s="206">
        <f>([4]Alliant!AC35) + ('[4]City Gas'!AC35) + ([4]Florence!AC35) + ('[4]MG&amp;E'!AC35) + ([4]Midwest!AC35) + ([4]NSP!AC35) + ('[4]St. Croix'!AC35) + ('[4]SWL&amp;P'!AC35) +([4]WEPCO!AC35)+('[4]Wisconsin Gas'!AC35)+([4]WPSC!AC35)</f>
        <v>0</v>
      </c>
      <c r="AD35" s="210"/>
      <c r="AE35" s="210"/>
      <c r="AF35" s="210"/>
      <c r="AG35" s="210"/>
      <c r="AH35" s="210"/>
      <c r="AI35" s="207"/>
      <c r="AJ35" s="206">
        <f>([4]Alliant!AJ35) + ('[4]City Gas'!AJ35) + ([4]Florence!AJ35) + ('[4]MG&amp;E'!AJ35) + ([4]Midwest!AJ35) + ([4]NSP!AJ35) + ('[4]St. Croix'!AJ35) + ('[4]SWL&amp;P'!AJ35) +([4]WEPCO!AJ35)+('[4]Wisconsin Gas'!AJ35)+([4]WPSC!AJ35)</f>
        <v>0</v>
      </c>
      <c r="AK35" s="210"/>
      <c r="AL35" s="210"/>
      <c r="AM35" s="207"/>
    </row>
    <row r="36" spans="1:39" ht="18.95" customHeight="1" x14ac:dyDescent="0.25">
      <c r="A36" s="208" t="s">
        <v>174</v>
      </c>
      <c r="B36" s="211"/>
      <c r="C36" s="209"/>
      <c r="D36" s="206">
        <f>([4]Alliant!D36) + ('[4]City Gas'!D36) + ([4]Florence!D36) + ('[4]MG&amp;E'!D36) + ([4]Midwest!D36) + ([4]NSP!D36) + ('[4]St. Croix'!D36) + ('[4]SWL&amp;P'!D36) +([4]WEPCO!D36)+('[4]Wisconsin Gas'!D36)+([4]WPSC!D36)</f>
        <v>0</v>
      </c>
      <c r="E36" s="210"/>
      <c r="F36" s="207"/>
      <c r="G36" s="206">
        <f>([4]Alliant!G36) + ('[4]City Gas'!G36) + ([4]Florence!G36) + ('[4]MG&amp;E'!G36) + ([4]Midwest!G36) + ([4]NSP!G36) + ('[4]St. Croix'!G36) + ('[4]SWL&amp;P'!G36) +([4]WEPCO!G36)+('[4]Wisconsin Gas'!G36)+([4]WPSC!G36)</f>
        <v>0</v>
      </c>
      <c r="H36" s="210"/>
      <c r="I36" s="210"/>
      <c r="J36" s="210"/>
      <c r="K36" s="207"/>
      <c r="L36" s="206">
        <f>([4]Alliant!L36) + ('[4]City Gas'!L36) + ([4]Florence!L36) + ('[4]MG&amp;E'!L36) + ([4]Midwest!L36) + ([4]NSP!L36) + ('[4]St. Croix'!L36) + ('[4]SWL&amp;P'!L36) +([4]WEPCO!L36)+('[4]Wisconsin Gas'!L36)+([4]WPSC!L36)</f>
        <v>0</v>
      </c>
      <c r="M36" s="210"/>
      <c r="N36" s="210"/>
      <c r="O36" s="210"/>
      <c r="P36" s="210"/>
      <c r="Q36" s="210"/>
      <c r="R36" s="210"/>
      <c r="S36" s="207"/>
      <c r="T36" s="206">
        <f>([4]Alliant!T36) + ('[4]City Gas'!T36) + ([4]Florence!T36) + ('[4]MG&amp;E'!T36) + ([4]Midwest!T36) + ([4]NSP!T36) + ('[4]St. Croix'!T36) + ('[4]SWL&amp;P'!T36) +([4]WEPCO!T36)+('[4]Wisconsin Gas'!T36)+([4]WPSC!T36)</f>
        <v>0</v>
      </c>
      <c r="U36" s="210"/>
      <c r="V36" s="210"/>
      <c r="W36" s="207"/>
      <c r="X36" s="206">
        <f>([4]Alliant!X36) + ('[4]City Gas'!X36) + ([4]Florence!X36) + ('[4]MG&amp;E'!X36) + ([4]Midwest!X36) + ([4]NSP!X36) + ('[4]St. Croix'!X36) + ('[4]SWL&amp;P'!X36) +([4]WEPCO!X36)+('[4]Wisconsin Gas'!X36)+([4]WPSC!X36)</f>
        <v>0</v>
      </c>
      <c r="Y36" s="210"/>
      <c r="Z36" s="210"/>
      <c r="AA36" s="210"/>
      <c r="AB36" s="207"/>
      <c r="AC36" s="206">
        <f>([4]Alliant!AC36) + ('[4]City Gas'!AC36) + ([4]Florence!AC36) + ('[4]MG&amp;E'!AC36) + ([4]Midwest!AC36) + ([4]NSP!AC36) + ('[4]St. Croix'!AC36) + ('[4]SWL&amp;P'!AC36) +([4]WEPCO!AC36)+('[4]Wisconsin Gas'!AC36)+([4]WPSC!AC36)</f>
        <v>0</v>
      </c>
      <c r="AD36" s="210"/>
      <c r="AE36" s="210"/>
      <c r="AF36" s="210"/>
      <c r="AG36" s="210"/>
      <c r="AH36" s="210"/>
      <c r="AI36" s="207"/>
      <c r="AJ36" s="206">
        <f>([4]Alliant!AJ36) + ('[4]City Gas'!AJ36) + ([4]Florence!AJ36) + ('[4]MG&amp;E'!AJ36) + ([4]Midwest!AJ36) + ([4]NSP!AJ36) + ('[4]St. Croix'!AJ36) + ('[4]SWL&amp;P'!AJ36) +([4]WEPCO!AJ36)+('[4]Wisconsin Gas'!AJ36)+([4]WPSC!AJ36)</f>
        <v>0</v>
      </c>
      <c r="AK36" s="210"/>
      <c r="AL36" s="210"/>
      <c r="AM36" s="207"/>
    </row>
    <row r="37" spans="1:39" ht="14.1" customHeight="1" x14ac:dyDescent="0.25">
      <c r="A37" s="212" t="s">
        <v>175</v>
      </c>
      <c r="B37" s="229"/>
      <c r="C37" s="213"/>
      <c r="D37" s="206">
        <f>([4]Alliant!D37) + ('[4]City Gas'!D37) + ([4]Florence!D37) + ('[4]MG&amp;E'!D37) + ([4]Midwest!D37) + ([4]NSP!D37) + ('[4]St. Croix'!D37) + ('[4]SWL&amp;P'!D37) +([4]WEPCO!D37)+('[4]Wisconsin Gas'!D37)+([4]WPSC!D37)</f>
        <v>0</v>
      </c>
      <c r="E37" s="210"/>
      <c r="F37" s="207"/>
      <c r="G37" s="206">
        <f>([4]Alliant!G37) + ('[4]City Gas'!G37) + ([4]Florence!G37) + ('[4]MG&amp;E'!G37) + ([4]Midwest!G37) + ([4]NSP!G37) + ('[4]St. Croix'!G37) + ('[4]SWL&amp;P'!G37) +([4]WEPCO!G37)+('[4]Wisconsin Gas'!G37)+([4]WPSC!G37)</f>
        <v>0</v>
      </c>
      <c r="H37" s="210"/>
      <c r="I37" s="210"/>
      <c r="J37" s="210"/>
      <c r="K37" s="207"/>
      <c r="L37" s="206">
        <f>([4]Alliant!L37) + ('[4]City Gas'!L37) + ([4]Florence!L37) + ('[4]MG&amp;E'!L37) + ([4]Midwest!L37) + ([4]NSP!L37) + ('[4]St. Croix'!L37) + ('[4]SWL&amp;P'!L37) +([4]WEPCO!L37)+('[4]Wisconsin Gas'!L37)+([4]WPSC!L37)</f>
        <v>0</v>
      </c>
      <c r="M37" s="210"/>
      <c r="N37" s="210"/>
      <c r="O37" s="210"/>
      <c r="P37" s="210"/>
      <c r="Q37" s="210"/>
      <c r="R37" s="210"/>
      <c r="S37" s="207"/>
      <c r="T37" s="206">
        <f>([4]Alliant!T37) + ('[4]City Gas'!T37) + ([4]Florence!T37) + ('[4]MG&amp;E'!T37) + ([4]Midwest!T37) + ([4]NSP!T37) + ('[4]St. Croix'!T37) + ('[4]SWL&amp;P'!T37) +([4]WEPCO!T37)+('[4]Wisconsin Gas'!T37)+([4]WPSC!T37)</f>
        <v>0</v>
      </c>
      <c r="U37" s="210"/>
      <c r="V37" s="210"/>
      <c r="W37" s="207"/>
      <c r="X37" s="206">
        <f>([4]Alliant!X37) + ('[4]City Gas'!X37) + ([4]Florence!X37) + ('[4]MG&amp;E'!X37) + ([4]Midwest!X37) + ([4]NSP!X37) + ('[4]St. Croix'!X37) + ('[4]SWL&amp;P'!X37) +([4]WEPCO!X37)+('[4]Wisconsin Gas'!X37)+([4]WPSC!X37)</f>
        <v>0</v>
      </c>
      <c r="Y37" s="210"/>
      <c r="Z37" s="210"/>
      <c r="AA37" s="210"/>
      <c r="AB37" s="207"/>
      <c r="AC37" s="206">
        <f>([4]Alliant!AC37) + ('[4]City Gas'!AC37) + ([4]Florence!AC37) + ('[4]MG&amp;E'!AC37) + ([4]Midwest!AC37) + ([4]NSP!AC37) + ('[4]St. Croix'!AC37) + ('[4]SWL&amp;P'!AC37) +([4]WEPCO!AC37)+('[4]Wisconsin Gas'!AC37)+([4]WPSC!AC37)</f>
        <v>0</v>
      </c>
      <c r="AD37" s="210"/>
      <c r="AE37" s="210"/>
      <c r="AF37" s="210"/>
      <c r="AG37" s="210"/>
      <c r="AH37" s="210"/>
      <c r="AI37" s="207"/>
      <c r="AJ37" s="206">
        <f>([4]Alliant!AJ37) + ('[4]City Gas'!AJ37) + ([4]Florence!AJ37) + ('[4]MG&amp;E'!AJ37) + ([4]Midwest!AJ37) + ([4]NSP!AJ37) + ('[4]St. Croix'!AJ37) + ('[4]SWL&amp;P'!AJ37) +([4]WEPCO!AJ37)+('[4]Wisconsin Gas'!AJ37)+([4]WPSC!AJ37)</f>
        <v>0</v>
      </c>
      <c r="AK37" s="210"/>
      <c r="AL37" s="210"/>
      <c r="AM37" s="207"/>
    </row>
    <row r="38" spans="1:39" ht="14.1" customHeight="1" x14ac:dyDescent="0.25">
      <c r="A38" s="212" t="s">
        <v>176</v>
      </c>
      <c r="B38" s="229"/>
      <c r="C38" s="213"/>
      <c r="D38" s="206">
        <f>([4]Alliant!D38) + ('[4]City Gas'!D38) + ([4]Florence!D38) + ('[4]MG&amp;E'!D38) + ([4]Midwest!D38) + ([4]NSP!D38) + ('[4]St. Croix'!D38) + ('[4]SWL&amp;P'!D38) +([4]WEPCO!D38)+('[4]Wisconsin Gas'!D38)+([4]WPSC!D38)</f>
        <v>0.4</v>
      </c>
      <c r="E38" s="210"/>
      <c r="F38" s="207"/>
      <c r="G38" s="206">
        <f>([4]Alliant!G38) + ('[4]City Gas'!G38) + ([4]Florence!G38) + ('[4]MG&amp;E'!G38) + ([4]Midwest!G38) + ([4]NSP!G38) + ('[4]St. Croix'!G38) + ('[4]SWL&amp;P'!G38) +([4]WEPCO!G38)+('[4]Wisconsin Gas'!G38)+([4]WPSC!G38)</f>
        <v>21532.173999999999</v>
      </c>
      <c r="H38" s="210"/>
      <c r="I38" s="210"/>
      <c r="J38" s="210"/>
      <c r="K38" s="207"/>
      <c r="L38" s="206">
        <f>([4]Alliant!L38) + ('[4]City Gas'!L38) + ([4]Florence!L38) + ('[4]MG&amp;E'!L38) + ([4]Midwest!L38) + ([4]NSP!L38) + ('[4]St. Croix'!L38) + ('[4]SWL&amp;P'!L38) +([4]WEPCO!L38)+('[4]Wisconsin Gas'!L38)+([4]WPSC!L38)</f>
        <v>7956.384</v>
      </c>
      <c r="M38" s="210"/>
      <c r="N38" s="210"/>
      <c r="O38" s="210"/>
      <c r="P38" s="210"/>
      <c r="Q38" s="210"/>
      <c r="R38" s="210"/>
      <c r="S38" s="207"/>
      <c r="T38" s="206">
        <f>([4]Alliant!T38) + ('[4]City Gas'!T38) + ([4]Florence!T38) + ('[4]MG&amp;E'!T38) + ([4]Midwest!T38) + ([4]NSP!T38) + ('[4]St. Croix'!T38) + ('[4]SWL&amp;P'!T38) +([4]WEPCO!T38)+('[4]Wisconsin Gas'!T38)+([4]WPSC!T38)</f>
        <v>1928.12</v>
      </c>
      <c r="U38" s="210"/>
      <c r="V38" s="210"/>
      <c r="W38" s="207"/>
      <c r="X38" s="206">
        <f>([4]Alliant!X38) + ('[4]City Gas'!X38) + ([4]Florence!X38) + ('[4]MG&amp;E'!X38) + ([4]Midwest!X38) + ([4]NSP!X38) + ('[4]St. Croix'!X38) + ('[4]SWL&amp;P'!X38) +([4]WEPCO!X38)+('[4]Wisconsin Gas'!X38)+([4]WPSC!X38)</f>
        <v>5.51</v>
      </c>
      <c r="Y38" s="210"/>
      <c r="Z38" s="210"/>
      <c r="AA38" s="210"/>
      <c r="AB38" s="207"/>
      <c r="AC38" s="206">
        <f>([4]Alliant!AC38) + ('[4]City Gas'!AC38) + ([4]Florence!AC38) + ('[4]MG&amp;E'!AC38) + ([4]Midwest!AC38) + ([4]NSP!AC38) + ('[4]St. Croix'!AC38) + ('[4]SWL&amp;P'!AC38) +([4]WEPCO!AC38)+('[4]Wisconsin Gas'!AC38)+([4]WPSC!AC38)</f>
        <v>0</v>
      </c>
      <c r="AD38" s="210"/>
      <c r="AE38" s="210"/>
      <c r="AF38" s="210"/>
      <c r="AG38" s="210"/>
      <c r="AH38" s="210"/>
      <c r="AI38" s="207"/>
      <c r="AJ38" s="206">
        <f>([4]Alliant!AJ38) + ('[4]City Gas'!AJ38) + ([4]Florence!AJ38) + ('[4]MG&amp;E'!AJ38) + ([4]Midwest!AJ38) + ([4]NSP!AJ38) + ('[4]St. Croix'!AJ38) + ('[4]SWL&amp;P'!AJ38) +([4]WEPCO!AJ38)+('[4]Wisconsin Gas'!AJ38)+([4]WPSC!AJ38)</f>
        <v>31422.587999999996</v>
      </c>
      <c r="AK38" s="210"/>
      <c r="AL38" s="210"/>
      <c r="AM38" s="207"/>
    </row>
    <row r="39" spans="1:39" ht="15" customHeight="1" x14ac:dyDescent="0.25">
      <c r="A39" s="212" t="s">
        <v>177</v>
      </c>
      <c r="B39" s="229"/>
      <c r="C39" s="213"/>
      <c r="D39" s="206">
        <f>([4]Alliant!D39) + ('[4]City Gas'!D39) + ([4]Florence!D39) + ('[4]MG&amp;E'!D39) + ([4]Midwest!D39) + ([4]NSP!D39) + ('[4]St. Croix'!D39) + ('[4]SWL&amp;P'!D39) +([4]WEPCO!D39)+('[4]Wisconsin Gas'!D39)+([4]WPSC!D39)</f>
        <v>0</v>
      </c>
      <c r="E39" s="210"/>
      <c r="F39" s="207"/>
      <c r="G39" s="206">
        <f>([4]Alliant!G39) + ('[4]City Gas'!G39) + ([4]Florence!G39) + ('[4]MG&amp;E'!G39) + ([4]Midwest!G39) + ([4]NSP!G39) + ('[4]St. Croix'!G39) + ('[4]SWL&amp;P'!G39) +([4]WEPCO!G39)+('[4]Wisconsin Gas'!G39)+([4]WPSC!G39)</f>
        <v>0</v>
      </c>
      <c r="H39" s="210"/>
      <c r="I39" s="210"/>
      <c r="J39" s="210"/>
      <c r="K39" s="207"/>
      <c r="L39" s="206">
        <f>([4]Alliant!L39) + ('[4]City Gas'!L39) + ([4]Florence!L39) + ('[4]MG&amp;E'!L39) + ([4]Midwest!L39) + ([4]NSP!L39) + ('[4]St. Croix'!L39) + ('[4]SWL&amp;P'!L39) +([4]WEPCO!L39)+('[4]Wisconsin Gas'!L39)+([4]WPSC!L39)</f>
        <v>0</v>
      </c>
      <c r="M39" s="210"/>
      <c r="N39" s="210"/>
      <c r="O39" s="210"/>
      <c r="P39" s="210"/>
      <c r="Q39" s="210"/>
      <c r="R39" s="210"/>
      <c r="S39" s="207"/>
      <c r="T39" s="206">
        <f>([4]Alliant!T39) + ('[4]City Gas'!T39) + ([4]Florence!T39) + ('[4]MG&amp;E'!T39) + ([4]Midwest!T39) + ([4]NSP!T39) + ('[4]St. Croix'!T39) + ('[4]SWL&amp;P'!T39) +([4]WEPCO!T39)+('[4]Wisconsin Gas'!T39)+([4]WPSC!T39)</f>
        <v>0</v>
      </c>
      <c r="U39" s="210"/>
      <c r="V39" s="210"/>
      <c r="W39" s="207"/>
      <c r="X39" s="206">
        <f>([4]Alliant!X39) + ('[4]City Gas'!X39) + ([4]Florence!X39) + ('[4]MG&amp;E'!X39) + ([4]Midwest!X39) + ([4]NSP!X39) + ('[4]St. Croix'!X39) + ('[4]SWL&amp;P'!X39) +([4]WEPCO!X39)+('[4]Wisconsin Gas'!X39)+([4]WPSC!X39)</f>
        <v>0</v>
      </c>
      <c r="Y39" s="210"/>
      <c r="Z39" s="210"/>
      <c r="AA39" s="210"/>
      <c r="AB39" s="207"/>
      <c r="AC39" s="206">
        <f>([4]Alliant!AC39) + ('[4]City Gas'!AC39) + ([4]Florence!AC39) + ('[4]MG&amp;E'!AC39) + ([4]Midwest!AC39) + ([4]NSP!AC39) + ('[4]St. Croix'!AC39) + ('[4]SWL&amp;P'!AC39) +([4]WEPCO!AC39)+('[4]Wisconsin Gas'!AC39)+([4]WPSC!AC39)</f>
        <v>0</v>
      </c>
      <c r="AD39" s="210"/>
      <c r="AE39" s="210"/>
      <c r="AF39" s="210"/>
      <c r="AG39" s="210"/>
      <c r="AH39" s="210"/>
      <c r="AI39" s="207"/>
      <c r="AJ39" s="206">
        <f>([4]Alliant!AJ39) + ('[4]City Gas'!AJ39) + ([4]Florence!AJ39) + ('[4]MG&amp;E'!AJ39) + ([4]Midwest!AJ39) + ([4]NSP!AJ39) + ('[4]St. Croix'!AJ39) + ('[4]SWL&amp;P'!AJ39) +([4]WEPCO!AJ39)+('[4]Wisconsin Gas'!AJ39)+([4]WPSC!AJ39)</f>
        <v>0</v>
      </c>
      <c r="AK39" s="210"/>
      <c r="AL39" s="210"/>
      <c r="AM39" s="207"/>
    </row>
    <row r="40" spans="1:39" ht="14.1" customHeight="1" x14ac:dyDescent="0.25">
      <c r="A40" s="208" t="s">
        <v>178</v>
      </c>
      <c r="B40" s="211"/>
      <c r="C40" s="209"/>
      <c r="D40" s="206">
        <f>([4]Alliant!D40) + ('[4]City Gas'!D40) + ([4]Florence!D40) + ('[4]MG&amp;E'!D40) + ([4]Midwest!D40) + ([4]NSP!D40) + ('[4]St. Croix'!D40) + ('[4]SWL&amp;P'!D40) +([4]WEPCO!D40)+('[4]Wisconsin Gas'!D40)+([4]WPSC!D40)</f>
        <v>0</v>
      </c>
      <c r="E40" s="210"/>
      <c r="F40" s="207"/>
      <c r="G40" s="206">
        <f>([4]Alliant!G40) + ('[4]City Gas'!G40) + ([4]Florence!G40) + ('[4]MG&amp;E'!G40) + ([4]Midwest!G40) + ([4]NSP!G40) + ('[4]St. Croix'!G40) + ('[4]SWL&amp;P'!G40) +([4]WEPCO!G40)+('[4]Wisconsin Gas'!G40)+([4]WPSC!G40)</f>
        <v>0</v>
      </c>
      <c r="H40" s="210"/>
      <c r="I40" s="210"/>
      <c r="J40" s="210"/>
      <c r="K40" s="207"/>
      <c r="L40" s="206">
        <f>([4]Alliant!L40) + ('[4]City Gas'!L40) + ([4]Florence!L40) + ('[4]MG&amp;E'!L40) + ([4]Midwest!L40) + ([4]NSP!L40) + ('[4]St. Croix'!L40) + ('[4]SWL&amp;P'!L40) +([4]WEPCO!L40)+('[4]Wisconsin Gas'!L40)+([4]WPSC!L40)</f>
        <v>0</v>
      </c>
      <c r="M40" s="210"/>
      <c r="N40" s="210"/>
      <c r="O40" s="210"/>
      <c r="P40" s="210"/>
      <c r="Q40" s="210"/>
      <c r="R40" s="210"/>
      <c r="S40" s="207"/>
      <c r="T40" s="206">
        <f>([4]Alliant!T40) + ('[4]City Gas'!T40) + ([4]Florence!T40) + ('[4]MG&amp;E'!T40) + ([4]Midwest!T40) + ([4]NSP!T40) + ('[4]St. Croix'!T40) + ('[4]SWL&amp;P'!T40) +([4]WEPCO!T40)+('[4]Wisconsin Gas'!T40)+([4]WPSC!T40)</f>
        <v>0</v>
      </c>
      <c r="U40" s="210"/>
      <c r="V40" s="210"/>
      <c r="W40" s="207"/>
      <c r="X40" s="206">
        <f>([4]Alliant!X40) + ('[4]City Gas'!X40) + ([4]Florence!X40) + ('[4]MG&amp;E'!X40) + ([4]Midwest!X40) + ([4]NSP!X40) + ('[4]St. Croix'!X40) + ('[4]SWL&amp;P'!X40) +([4]WEPCO!X40)+('[4]Wisconsin Gas'!X40)+([4]WPSC!X40)</f>
        <v>0</v>
      </c>
      <c r="Y40" s="210"/>
      <c r="Z40" s="210"/>
      <c r="AA40" s="210"/>
      <c r="AB40" s="207"/>
      <c r="AC40" s="206">
        <f>([4]Alliant!AC40) + ('[4]City Gas'!AC40) + ([4]Florence!AC40) + ('[4]MG&amp;E'!AC40) + ([4]Midwest!AC40) + ([4]NSP!AC40) + ('[4]St. Croix'!AC40) + ('[4]SWL&amp;P'!AC40) +([4]WEPCO!AC40)+('[4]Wisconsin Gas'!AC40)+([4]WPSC!AC40)</f>
        <v>0</v>
      </c>
      <c r="AD40" s="210"/>
      <c r="AE40" s="210"/>
      <c r="AF40" s="210"/>
      <c r="AG40" s="210"/>
      <c r="AH40" s="210"/>
      <c r="AI40" s="207"/>
      <c r="AJ40" s="206">
        <f>([4]Alliant!AJ40) + ('[4]City Gas'!AJ40) + ([4]Florence!AJ40) + ('[4]MG&amp;E'!AJ40) + ([4]Midwest!AJ40) + ([4]NSP!AJ40) + ('[4]St. Croix'!AJ40) + ('[4]SWL&amp;P'!AJ40) +([4]WEPCO!AJ40)+('[4]Wisconsin Gas'!AJ40)+([4]WPSC!AJ40)</f>
        <v>0</v>
      </c>
      <c r="AK40" s="210"/>
      <c r="AL40" s="210"/>
      <c r="AM40" s="207"/>
    </row>
    <row r="41" spans="1:39" ht="14.1" customHeight="1" x14ac:dyDescent="0.25">
      <c r="A41" s="226" t="s">
        <v>156</v>
      </c>
      <c r="B41" s="227"/>
      <c r="C41" s="228"/>
      <c r="D41" s="206">
        <f>([4]Alliant!D41) + ('[4]City Gas'!D41) + ([4]Florence!D41) + ('[4]MG&amp;E'!D41) + ([4]Midwest!D41) + ([4]NSP!D41) + ('[4]St. Croix'!D41) + ('[4]SWL&amp;P'!D41) +([4]WEPCO!D41)+('[4]Wisconsin Gas'!D41)+([4]WPSC!D41)</f>
        <v>24.3</v>
      </c>
      <c r="E41" s="210"/>
      <c r="F41" s="207"/>
      <c r="G41" s="206">
        <f>([4]Alliant!G41) + ('[4]City Gas'!G41) + ([4]Florence!G41) + ('[4]MG&amp;E'!G41) + ([4]Midwest!G41) + ([4]NSP!G41) + ('[4]St. Croix'!G41) + ('[4]SWL&amp;P'!G41) +([4]WEPCO!G41)+('[4]Wisconsin Gas'!G41)+([4]WPSC!G41)</f>
        <v>13.6</v>
      </c>
      <c r="H41" s="210"/>
      <c r="I41" s="210"/>
      <c r="J41" s="210"/>
      <c r="K41" s="207"/>
      <c r="L41" s="206">
        <f>([4]Alliant!L41) + ('[4]City Gas'!L41) + ([4]Florence!L41) + ('[4]MG&amp;E'!L41) + ([4]Midwest!L41) + ([4]NSP!L41) + ('[4]St. Croix'!L41) + ('[4]SWL&amp;P'!L41) +([4]WEPCO!L41)+('[4]Wisconsin Gas'!L41)+([4]WPSC!L41)</f>
        <v>5.4</v>
      </c>
      <c r="M41" s="210"/>
      <c r="N41" s="210"/>
      <c r="O41" s="210"/>
      <c r="P41" s="210"/>
      <c r="Q41" s="210"/>
      <c r="R41" s="210"/>
      <c r="S41" s="207"/>
      <c r="T41" s="206">
        <f>([4]Alliant!T41) + ('[4]City Gas'!T41) + ([4]Florence!T41) + ('[4]MG&amp;E'!T41) + ([4]Midwest!T41) + ([4]NSP!T41) + ('[4]St. Croix'!T41) + ('[4]SWL&amp;P'!T41) +([4]WEPCO!T41)+('[4]Wisconsin Gas'!T41)+([4]WPSC!T41)</f>
        <v>0.3</v>
      </c>
      <c r="U41" s="210"/>
      <c r="V41" s="210"/>
      <c r="W41" s="207"/>
      <c r="X41" s="206">
        <f>([4]Alliant!X41) + ('[4]City Gas'!X41) + ([4]Florence!X41) + ('[4]MG&amp;E'!X41) + ([4]Midwest!X41) + ([4]NSP!X41) + ('[4]St. Croix'!X41) + ('[4]SWL&amp;P'!X41) +([4]WEPCO!X41)+('[4]Wisconsin Gas'!X41)+([4]WPSC!X41)</f>
        <v>0</v>
      </c>
      <c r="Y41" s="210"/>
      <c r="Z41" s="210"/>
      <c r="AA41" s="210"/>
      <c r="AB41" s="207"/>
      <c r="AC41" s="206">
        <f>([4]Alliant!AC41) + ('[4]City Gas'!AC41) + ([4]Florence!AC41) + ('[4]MG&amp;E'!AC41) + ([4]Midwest!AC41) + ([4]NSP!AC41) + ('[4]St. Croix'!AC41) + ('[4]SWL&amp;P'!AC41) +([4]WEPCO!AC41)+('[4]Wisconsin Gas'!AC41)+([4]WPSC!AC41)</f>
        <v>0</v>
      </c>
      <c r="AD41" s="210"/>
      <c r="AE41" s="210"/>
      <c r="AF41" s="210"/>
      <c r="AG41" s="210"/>
      <c r="AH41" s="210"/>
      <c r="AI41" s="207"/>
      <c r="AJ41" s="206">
        <f>([4]Alliant!AJ41) + ('[4]City Gas'!AJ41) + ([4]Florence!AJ41) + ('[4]MG&amp;E'!AJ41) + ([4]Midwest!AJ41) + ([4]NSP!AJ41) + ('[4]St. Croix'!AJ41) + ('[4]SWL&amp;P'!AJ41) +([4]WEPCO!AJ41)+('[4]Wisconsin Gas'!AJ41)+([4]WPSC!AJ41)</f>
        <v>43.6</v>
      </c>
      <c r="AK41" s="210"/>
      <c r="AL41" s="210"/>
      <c r="AM41" s="207"/>
    </row>
    <row r="42" spans="1:39" ht="18.95" customHeight="1" x14ac:dyDescent="0.25">
      <c r="A42" s="208" t="s">
        <v>179</v>
      </c>
      <c r="B42" s="211"/>
      <c r="C42" s="209"/>
      <c r="D42" s="206">
        <f>([4]Alliant!D42) + ('[4]City Gas'!D42) + ([4]Florence!D42) + ('[4]MG&amp;E'!D42) + ([4]Midwest!D42) + ([4]NSP!D42) + ('[4]St. Croix'!D42) + ('[4]SWL&amp;P'!D42) +([4]WEPCO!D42)+('[4]Wisconsin Gas'!D42)+([4]WPSC!D42)</f>
        <v>0</v>
      </c>
      <c r="E42" s="210"/>
      <c r="F42" s="207"/>
      <c r="G42" s="206">
        <f>([4]Alliant!G42) + ('[4]City Gas'!G42) + ([4]Florence!G42) + ('[4]MG&amp;E'!G42) + ([4]Midwest!G42) + ([4]NSP!G42) + ('[4]St. Croix'!G42) + ('[4]SWL&amp;P'!G42) +([4]WEPCO!G42)+('[4]Wisconsin Gas'!G42)+([4]WPSC!G42)</f>
        <v>0</v>
      </c>
      <c r="H42" s="210"/>
      <c r="I42" s="210"/>
      <c r="J42" s="210"/>
      <c r="K42" s="207"/>
      <c r="L42" s="206">
        <f>([4]Alliant!L42) + ('[4]City Gas'!L42) + ([4]Florence!L42) + ('[4]MG&amp;E'!L42) + ([4]Midwest!L42) + ([4]NSP!L42) + ('[4]St. Croix'!L42) + ('[4]SWL&amp;P'!L42) +([4]WEPCO!L42)+('[4]Wisconsin Gas'!L42)+([4]WPSC!L42)</f>
        <v>0</v>
      </c>
      <c r="M42" s="210"/>
      <c r="N42" s="210"/>
      <c r="O42" s="210"/>
      <c r="P42" s="210"/>
      <c r="Q42" s="210"/>
      <c r="R42" s="210"/>
      <c r="S42" s="207"/>
      <c r="T42" s="206">
        <f>([4]Alliant!T42) + ('[4]City Gas'!T42) + ([4]Florence!T42) + ('[4]MG&amp;E'!T42) + ([4]Midwest!T42) + ([4]NSP!T42) + ('[4]St. Croix'!T42) + ('[4]SWL&amp;P'!T42) +([4]WEPCO!T42)+('[4]Wisconsin Gas'!T42)+([4]WPSC!T42)</f>
        <v>0</v>
      </c>
      <c r="U42" s="210"/>
      <c r="V42" s="210"/>
      <c r="W42" s="207"/>
      <c r="X42" s="206">
        <f>([4]Alliant!X42) + ('[4]City Gas'!X42) + ([4]Florence!X42) + ('[4]MG&amp;E'!X42) + ([4]Midwest!X42) + ([4]NSP!X42) + ('[4]St. Croix'!X42) + ('[4]SWL&amp;P'!X42) +([4]WEPCO!X42)+('[4]Wisconsin Gas'!X42)+([4]WPSC!X42)</f>
        <v>0</v>
      </c>
      <c r="Y42" s="210"/>
      <c r="Z42" s="210"/>
      <c r="AA42" s="210"/>
      <c r="AB42" s="207"/>
      <c r="AC42" s="206">
        <f>([4]Alliant!AC42) + ('[4]City Gas'!AC42) + ([4]Florence!AC42) + ('[4]MG&amp;E'!AC42) + ([4]Midwest!AC42) + ([4]NSP!AC42) + ('[4]St. Croix'!AC42) + ('[4]SWL&amp;P'!AC42) +([4]WEPCO!AC42)+('[4]Wisconsin Gas'!AC42)+([4]WPSC!AC42)</f>
        <v>0</v>
      </c>
      <c r="AD42" s="210"/>
      <c r="AE42" s="210"/>
      <c r="AF42" s="210"/>
      <c r="AG42" s="210"/>
      <c r="AH42" s="210"/>
      <c r="AI42" s="207"/>
      <c r="AJ42" s="206">
        <f>([4]Alliant!AJ42) + ('[4]City Gas'!AJ42) + ([4]Florence!AJ42) + ('[4]MG&amp;E'!AJ42) + ([4]Midwest!AJ42) + ([4]NSP!AJ42) + ('[4]St. Croix'!AJ42) + ('[4]SWL&amp;P'!AJ42) +([4]WEPCO!AJ42)+('[4]Wisconsin Gas'!AJ42)+([4]WPSC!AJ42)</f>
        <v>0</v>
      </c>
      <c r="AK42" s="210"/>
      <c r="AL42" s="210"/>
      <c r="AM42" s="207"/>
    </row>
    <row r="43" spans="1:39" ht="15" customHeight="1" x14ac:dyDescent="0.25">
      <c r="A43" s="226" t="s">
        <v>180</v>
      </c>
      <c r="B43" s="227"/>
      <c r="C43" s="228"/>
      <c r="D43" s="206">
        <f>([4]Alliant!D43) + ('[4]City Gas'!D43) + ([4]Florence!D43) + ('[4]MG&amp;E'!D43) + ([4]Midwest!D43) + ([4]NSP!D43) + ('[4]St. Croix'!D43) + ('[4]SWL&amp;P'!D43) +([4]WEPCO!D43)+('[4]Wisconsin Gas'!D43)+([4]WPSC!D43)</f>
        <v>26.2</v>
      </c>
      <c r="E43" s="210"/>
      <c r="F43" s="207"/>
      <c r="G43" s="206">
        <f>([4]Alliant!G43) + ('[4]City Gas'!G43) + ([4]Florence!G43) + ('[4]MG&amp;E'!G43) + ([4]Midwest!G43) + ([4]NSP!G43) + ('[4]St. Croix'!G43) + ('[4]SWL&amp;P'!G43) +([4]WEPCO!G43)+('[4]Wisconsin Gas'!G43)+([4]WPSC!G43)</f>
        <v>25989.257000000001</v>
      </c>
      <c r="H43" s="210"/>
      <c r="I43" s="210"/>
      <c r="J43" s="210"/>
      <c r="K43" s="207"/>
      <c r="L43" s="206">
        <f>([4]Alliant!L43) + ('[4]City Gas'!L43) + ([4]Florence!L43) + ('[4]MG&amp;E'!L43) + ([4]Midwest!L43) + ([4]NSP!L43) + ('[4]St. Croix'!L43) + ('[4]SWL&amp;P'!L43) +([4]WEPCO!L43)+('[4]Wisconsin Gas'!L43)+([4]WPSC!L43)</f>
        <v>11307.083999999999</v>
      </c>
      <c r="M43" s="210"/>
      <c r="N43" s="210"/>
      <c r="O43" s="210"/>
      <c r="P43" s="210"/>
      <c r="Q43" s="210"/>
      <c r="R43" s="210"/>
      <c r="S43" s="207"/>
      <c r="T43" s="206">
        <f>([4]Alliant!T43) + ('[4]City Gas'!T43) + ([4]Florence!T43) + ('[4]MG&amp;E'!T43) + ([4]Midwest!T43) + ([4]NSP!T43) + ('[4]St. Croix'!T43) + ('[4]SWL&amp;P'!T43) +([4]WEPCO!T43)+('[4]Wisconsin Gas'!T43)+([4]WPSC!T43)</f>
        <v>4493.1990000000005</v>
      </c>
      <c r="U43" s="210"/>
      <c r="V43" s="210"/>
      <c r="W43" s="207"/>
      <c r="X43" s="206">
        <f>([4]Alliant!X43) + ('[4]City Gas'!X43) + ([4]Florence!X43) + ('[4]MG&amp;E'!X43) + ([4]Midwest!X43) + ([4]NSP!X43) + ('[4]St. Croix'!X43) + ('[4]SWL&amp;P'!X43) +([4]WEPCO!X43)+('[4]Wisconsin Gas'!X43)+([4]WPSC!X43)</f>
        <v>561.02</v>
      </c>
      <c r="Y43" s="210"/>
      <c r="Z43" s="210"/>
      <c r="AA43" s="210"/>
      <c r="AB43" s="207"/>
      <c r="AC43" s="206">
        <f>([4]Alliant!AC43) + ('[4]City Gas'!AC43) + ([4]Florence!AC43) + ('[4]MG&amp;E'!AC43) + ([4]Midwest!AC43) + ([4]NSP!AC43) + ('[4]St. Croix'!AC43) + ('[4]SWL&amp;P'!AC43) +([4]WEPCO!AC43)+('[4]Wisconsin Gas'!AC43)+([4]WPSC!AC43)</f>
        <v>204.99</v>
      </c>
      <c r="AD43" s="210"/>
      <c r="AE43" s="210"/>
      <c r="AF43" s="210"/>
      <c r="AG43" s="210"/>
      <c r="AH43" s="210"/>
      <c r="AI43" s="207"/>
      <c r="AJ43" s="206">
        <f>([4]Alliant!AJ43) + ('[4]City Gas'!AJ43) + ([4]Florence!AJ43) + ('[4]MG&amp;E'!AJ43) + ([4]Midwest!AJ43) + ([4]NSP!AJ43) + ('[4]St. Croix'!AJ43) + ('[4]SWL&amp;P'!AJ43) +([4]WEPCO!AJ43)+('[4]Wisconsin Gas'!AJ43)+([4]WPSC!AJ43)</f>
        <v>42581.75</v>
      </c>
      <c r="AK43" s="210"/>
      <c r="AL43" s="210"/>
      <c r="AM43" s="207"/>
    </row>
    <row r="44" spans="1:39" ht="14.1" customHeight="1" x14ac:dyDescent="0.25">
      <c r="A44" s="193" t="s">
        <v>181</v>
      </c>
      <c r="B44" s="194"/>
      <c r="C44" s="194"/>
      <c r="D44" s="194"/>
      <c r="E44" s="194"/>
      <c r="F44" s="195"/>
      <c r="G44" s="161"/>
      <c r="H44" s="162"/>
      <c r="I44" s="162"/>
      <c r="J44" s="162"/>
      <c r="K44" s="162"/>
      <c r="L44" s="162"/>
      <c r="M44" s="162"/>
      <c r="N44" s="162"/>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c r="AM44" s="163"/>
    </row>
    <row r="45" spans="1:39" ht="14.1" customHeight="1" x14ac:dyDescent="0.25">
      <c r="A45" s="214" t="s">
        <v>182</v>
      </c>
      <c r="B45" s="215"/>
      <c r="C45" s="215"/>
      <c r="D45" s="215"/>
      <c r="E45" s="215"/>
      <c r="F45" s="215"/>
      <c r="G45" s="215"/>
      <c r="H45" s="215"/>
      <c r="I45" s="215"/>
      <c r="J45" s="215"/>
      <c r="K45" s="215"/>
      <c r="L45" s="215"/>
      <c r="M45" s="215"/>
      <c r="N45" s="215"/>
      <c r="O45" s="215"/>
      <c r="P45" s="216"/>
      <c r="Q45" s="214" t="s">
        <v>183</v>
      </c>
      <c r="R45" s="215"/>
      <c r="S45" s="215"/>
      <c r="T45" s="215"/>
      <c r="U45" s="215"/>
      <c r="V45" s="215"/>
      <c r="W45" s="215"/>
      <c r="X45" s="215"/>
      <c r="Y45" s="215"/>
      <c r="Z45" s="215"/>
      <c r="AA45" s="215"/>
      <c r="AB45" s="215"/>
      <c r="AC45" s="215"/>
      <c r="AD45" s="215"/>
      <c r="AE45" s="215"/>
      <c r="AF45" s="215"/>
      <c r="AG45" s="215"/>
      <c r="AH45" s="215"/>
      <c r="AI45" s="215"/>
      <c r="AJ45" s="215"/>
      <c r="AK45" s="215"/>
      <c r="AL45" s="215"/>
      <c r="AM45" s="216"/>
    </row>
    <row r="46" spans="1:39" ht="18.95" customHeight="1" x14ac:dyDescent="0.25">
      <c r="A46" s="208" t="s">
        <v>166</v>
      </c>
      <c r="B46" s="211"/>
      <c r="C46" s="209"/>
      <c r="D46" s="217" t="s">
        <v>167</v>
      </c>
      <c r="E46" s="218"/>
      <c r="F46" s="219"/>
      <c r="G46" s="217" t="s">
        <v>184</v>
      </c>
      <c r="H46" s="218"/>
      <c r="I46" s="218"/>
      <c r="J46" s="218"/>
      <c r="K46" s="219"/>
      <c r="L46" s="220" t="s">
        <v>185</v>
      </c>
      <c r="M46" s="221"/>
      <c r="N46" s="221"/>
      <c r="O46" s="221"/>
      <c r="P46" s="221"/>
      <c r="Q46" s="221"/>
      <c r="R46" s="221"/>
      <c r="S46" s="222"/>
      <c r="T46" s="220" t="s">
        <v>186</v>
      </c>
      <c r="U46" s="221"/>
      <c r="V46" s="221"/>
      <c r="W46" s="222"/>
      <c r="X46" s="223" t="s">
        <v>187</v>
      </c>
      <c r="Y46" s="224"/>
      <c r="Z46" s="224"/>
      <c r="AA46" s="224"/>
      <c r="AB46" s="225"/>
      <c r="AC46" s="217" t="s">
        <v>188</v>
      </c>
      <c r="AD46" s="218"/>
      <c r="AE46" s="218"/>
      <c r="AF46" s="218"/>
      <c r="AG46" s="218"/>
      <c r="AH46" s="218"/>
      <c r="AI46" s="219"/>
      <c r="AJ46" s="208" t="s">
        <v>173</v>
      </c>
      <c r="AK46" s="211"/>
      <c r="AL46" s="211"/>
      <c r="AM46" s="209"/>
    </row>
    <row r="47" spans="1:39" ht="14.1" customHeight="1" x14ac:dyDescent="0.25">
      <c r="A47" s="208" t="s">
        <v>151</v>
      </c>
      <c r="B47" s="211"/>
      <c r="C47" s="209"/>
      <c r="D47" s="146">
        <f>([4]Alliant!D47) + ('[4]City Gas'!D47) + ([4]Florence!D47) + ('[4]MG&amp;E'!D47) + ([4]Midwest!D47) + ([4]NSP!D47) + ('[4]St. Croix'!D47) + ('[4]SWL&amp;P'!D47) +([4]WEPCO!D47)+('[4]Wisconsin Gas'!D47)+([4]WPSC!D47)</f>
        <v>3</v>
      </c>
      <c r="E47" s="147"/>
      <c r="F47" s="148"/>
      <c r="G47" s="146">
        <f>([4]Alliant!G47) + ('[4]City Gas'!G47) + ([4]Florence!G47) + ('[4]MG&amp;E'!G47) + ([4]Midwest!G47) + ([4]NSP!G47) + ('[4]St. Croix'!G47) + ('[4]SWL&amp;P'!G47) +([4]WEPCO!G47)+('[4]Wisconsin Gas'!G47)+([4]WPSC!G47)</f>
        <v>177374</v>
      </c>
      <c r="H47" s="147"/>
      <c r="I47" s="147"/>
      <c r="J47" s="147"/>
      <c r="K47" s="148"/>
      <c r="L47" s="146">
        <f>([4]Alliant!L47) + ('[4]City Gas'!L47) + ([4]Florence!L47) + ('[4]MG&amp;E'!L47) + ([4]Midwest!L47) + ([4]NSP!L47) + ('[4]St. Croix'!L47) + ('[4]SWL&amp;P'!L47) +([4]WEPCO!L47)+('[4]Wisconsin Gas'!L47)+([4]WPSC!L47)</f>
        <v>20560</v>
      </c>
      <c r="M47" s="147"/>
      <c r="N47" s="147"/>
      <c r="O47" s="147"/>
      <c r="P47" s="147"/>
      <c r="Q47" s="147"/>
      <c r="R47" s="147"/>
      <c r="S47" s="148"/>
      <c r="T47" s="146">
        <f>([4]Alliant!T47) + ('[4]City Gas'!T47) + ([4]Florence!T47) + ('[4]MG&amp;E'!T47) + ([4]Midwest!T47) + ([4]NSP!T47) + ('[4]St. Croix'!T47) + ('[4]SWL&amp;P'!T47) +([4]WEPCO!T47)+('[4]Wisconsin Gas'!T47)+([4]WPSC!T47)</f>
        <v>972</v>
      </c>
      <c r="U47" s="147"/>
      <c r="V47" s="147"/>
      <c r="W47" s="148"/>
      <c r="X47" s="146">
        <f>([4]Alliant!X47) + ('[4]City Gas'!X47) + ([4]Florence!X47) + ('[4]MG&amp;E'!X47) + ([4]Midwest!X47) + ([4]NSP!X47) + ('[4]St. Croix'!X47) + ('[4]SWL&amp;P'!X47) +([4]WEPCO!X47)+('[4]Wisconsin Gas'!X47)+([4]WPSC!X47)</f>
        <v>215</v>
      </c>
      <c r="Y47" s="147"/>
      <c r="Z47" s="147"/>
      <c r="AA47" s="147"/>
      <c r="AB47" s="148"/>
      <c r="AC47" s="146">
        <f>([4]Alliant!AC47) + ('[4]City Gas'!AC47) + ([4]Florence!AC47) + ('[4]MG&amp;E'!AC47) + ([4]Midwest!AC47) + ([4]NSP!AC47) + ('[4]St. Croix'!AC47) + ('[4]SWL&amp;P'!AC47) +([4]WEPCO!AC47)+('[4]Wisconsin Gas'!AC47)+([4]WPSC!AC47)</f>
        <v>8</v>
      </c>
      <c r="AD47" s="147"/>
      <c r="AE47" s="147"/>
      <c r="AF47" s="147"/>
      <c r="AG47" s="147"/>
      <c r="AH47" s="147"/>
      <c r="AI47" s="148"/>
      <c r="AJ47" s="146">
        <f>([4]Alliant!AJ47) + ('[4]City Gas'!AJ47) + ([4]Florence!AJ47) + ('[4]MG&amp;E'!AJ47) + ([4]Midwest!AJ47) + ([4]NSP!AJ47) + ('[4]St. Croix'!AJ47) + ('[4]SWL&amp;P'!AJ47) +([4]WEPCO!AJ47)+('[4]Wisconsin Gas'!AJ47)+([4]WPSC!AJ47)</f>
        <v>199132</v>
      </c>
      <c r="AK47" s="147"/>
      <c r="AL47" s="147"/>
      <c r="AM47" s="148"/>
    </row>
    <row r="48" spans="1:39" ht="15" customHeight="1" x14ac:dyDescent="0.25">
      <c r="A48" s="208" t="s">
        <v>154</v>
      </c>
      <c r="B48" s="211"/>
      <c r="C48" s="209"/>
      <c r="D48" s="146">
        <f>([4]Alliant!D48) + ('[4]City Gas'!D48) + ([4]Florence!D48) + ('[4]MG&amp;E'!D48) + ([4]Midwest!D48) + ([4]NSP!D48) + ('[4]St. Croix'!D48) + ('[4]SWL&amp;P'!D48) +([4]WEPCO!D48)+('[4]Wisconsin Gas'!D48)+([4]WPSC!D48)</f>
        <v>0</v>
      </c>
      <c r="E48" s="147"/>
      <c r="F48" s="148"/>
      <c r="G48" s="146">
        <f>([4]Alliant!G48) + ('[4]City Gas'!G48) + ([4]Florence!G48) + ('[4]MG&amp;E'!G48) + ([4]Midwest!G48) + ([4]NSP!G48) + ('[4]St. Croix'!G48) + ('[4]SWL&amp;P'!G48) +([4]WEPCO!G48)+('[4]Wisconsin Gas'!G48)+([4]WPSC!G48)</f>
        <v>0</v>
      </c>
      <c r="H48" s="147"/>
      <c r="I48" s="147"/>
      <c r="J48" s="147"/>
      <c r="K48" s="148"/>
      <c r="L48" s="146">
        <f>([4]Alliant!L48) + ('[4]City Gas'!L48) + ([4]Florence!L48) + ('[4]MG&amp;E'!L48) + ([4]Midwest!L48) + ([4]NSP!L48) + ('[4]St. Croix'!L48) + ('[4]SWL&amp;P'!L48) +([4]WEPCO!L48)+('[4]Wisconsin Gas'!L48)+([4]WPSC!L48)</f>
        <v>0</v>
      </c>
      <c r="M48" s="147"/>
      <c r="N48" s="147"/>
      <c r="O48" s="147"/>
      <c r="P48" s="147"/>
      <c r="Q48" s="147"/>
      <c r="R48" s="147"/>
      <c r="S48" s="148"/>
      <c r="T48" s="146">
        <f>([4]Alliant!T48) + ('[4]City Gas'!T48) + ([4]Florence!T48) + ('[4]MG&amp;E'!T48) + ([4]Midwest!T48) + ([4]NSP!T48) + ('[4]St. Croix'!T48) + ('[4]SWL&amp;P'!T48) +([4]WEPCO!T48)+('[4]Wisconsin Gas'!T48)+([4]WPSC!T48)</f>
        <v>0</v>
      </c>
      <c r="U48" s="147"/>
      <c r="V48" s="147"/>
      <c r="W48" s="148"/>
      <c r="X48" s="146">
        <f>([4]Alliant!X48) + ('[4]City Gas'!X48) + ([4]Florence!X48) + ('[4]MG&amp;E'!X48) + ([4]Midwest!X48) + ([4]NSP!X48) + ('[4]St. Croix'!X48) + ('[4]SWL&amp;P'!X48) +([4]WEPCO!X48)+('[4]Wisconsin Gas'!X48)+([4]WPSC!X48)</f>
        <v>0</v>
      </c>
      <c r="Y48" s="147"/>
      <c r="Z48" s="147"/>
      <c r="AA48" s="147"/>
      <c r="AB48" s="148"/>
      <c r="AC48" s="146">
        <f>([4]Alliant!AC48) + ('[4]City Gas'!AC48) + ([4]Florence!AC48) + ('[4]MG&amp;E'!AC48) + ([4]Midwest!AC48) + ([4]NSP!AC48) + ('[4]St. Croix'!AC48) + ('[4]SWL&amp;P'!AC48) +([4]WEPCO!AC48)+('[4]Wisconsin Gas'!AC48)+([4]WPSC!AC48)</f>
        <v>0</v>
      </c>
      <c r="AD48" s="147"/>
      <c r="AE48" s="147"/>
      <c r="AF48" s="147"/>
      <c r="AG48" s="147"/>
      <c r="AH48" s="147"/>
      <c r="AI48" s="148"/>
      <c r="AJ48" s="146">
        <f>([4]Alliant!AJ48) + ('[4]City Gas'!AJ48) + ([4]Florence!AJ48) + ('[4]MG&amp;E'!AJ48) + ([4]Midwest!AJ48) + ([4]NSP!AJ48) + ('[4]St. Croix'!AJ48) + ('[4]SWL&amp;P'!AJ48) +([4]WEPCO!AJ48)+('[4]Wisconsin Gas'!AJ48)+([4]WPSC!AJ48)</f>
        <v>0</v>
      </c>
      <c r="AK48" s="147"/>
      <c r="AL48" s="147"/>
      <c r="AM48" s="148"/>
    </row>
    <row r="49" spans="1:39" ht="14.1" customHeight="1" x14ac:dyDescent="0.25">
      <c r="A49" s="208" t="s">
        <v>155</v>
      </c>
      <c r="B49" s="211"/>
      <c r="C49" s="209"/>
      <c r="D49" s="146">
        <f>([4]Alliant!D49) + ('[4]City Gas'!D49) + ([4]Florence!D49) + ('[4]MG&amp;E'!D49) + ([4]Midwest!D49) + ([4]NSP!D49) + ('[4]St. Croix'!D49) + ('[4]SWL&amp;P'!D49) +([4]WEPCO!D49)+('[4]Wisconsin Gas'!D49)+([4]WPSC!D49)</f>
        <v>0</v>
      </c>
      <c r="E49" s="147"/>
      <c r="F49" s="148"/>
      <c r="G49" s="146">
        <f>([4]Alliant!G49) + ('[4]City Gas'!G49) + ([4]Florence!G49) + ('[4]MG&amp;E'!G49) + ([4]Midwest!G49) + ([4]NSP!G49) + ('[4]St. Croix'!G49) + ('[4]SWL&amp;P'!G49) +([4]WEPCO!G49)+('[4]Wisconsin Gas'!G49)+([4]WPSC!G49)</f>
        <v>14</v>
      </c>
      <c r="H49" s="147"/>
      <c r="I49" s="147"/>
      <c r="J49" s="147"/>
      <c r="K49" s="148"/>
      <c r="L49" s="146">
        <f>([4]Alliant!L49) + ('[4]City Gas'!L49) + ([4]Florence!L49) + ('[4]MG&amp;E'!L49) + ([4]Midwest!L49) + ([4]NSP!L49) + ('[4]St. Croix'!L49) + ('[4]SWL&amp;P'!L49) +([4]WEPCO!L49)+('[4]Wisconsin Gas'!L49)+([4]WPSC!L49)</f>
        <v>7771</v>
      </c>
      <c r="M49" s="147"/>
      <c r="N49" s="147"/>
      <c r="O49" s="147"/>
      <c r="P49" s="147"/>
      <c r="Q49" s="147"/>
      <c r="R49" s="147"/>
      <c r="S49" s="148"/>
      <c r="T49" s="146">
        <f>([4]Alliant!T49) + ('[4]City Gas'!T49) + ([4]Florence!T49) + ('[4]MG&amp;E'!T49) + ([4]Midwest!T49) + ([4]NSP!T49) + ('[4]St. Croix'!T49) + ('[4]SWL&amp;P'!T49) +([4]WEPCO!T49)+('[4]Wisconsin Gas'!T49)+([4]WPSC!T49)</f>
        <v>0</v>
      </c>
      <c r="U49" s="147"/>
      <c r="V49" s="147"/>
      <c r="W49" s="148"/>
      <c r="X49" s="146">
        <f>([4]Alliant!X49) + ('[4]City Gas'!X49) + ([4]Florence!X49) + ('[4]MG&amp;E'!X49) + ([4]Midwest!X49) + ([4]NSP!X49) + ('[4]St. Croix'!X49) + ('[4]SWL&amp;P'!X49) +([4]WEPCO!X49)+('[4]Wisconsin Gas'!X49)+([4]WPSC!X49)</f>
        <v>0</v>
      </c>
      <c r="Y49" s="147"/>
      <c r="Z49" s="147"/>
      <c r="AA49" s="147"/>
      <c r="AB49" s="148"/>
      <c r="AC49" s="146">
        <f>([4]Alliant!AC49) + ('[4]City Gas'!AC49) + ([4]Florence!AC49) + ('[4]MG&amp;E'!AC49) + ([4]Midwest!AC49) + ([4]NSP!AC49) + ('[4]St. Croix'!AC49) + ('[4]SWL&amp;P'!AC49) +([4]WEPCO!AC49)+('[4]Wisconsin Gas'!AC49)+([4]WPSC!AC49)</f>
        <v>0</v>
      </c>
      <c r="AD49" s="147"/>
      <c r="AE49" s="147"/>
      <c r="AF49" s="147"/>
      <c r="AG49" s="147"/>
      <c r="AH49" s="147"/>
      <c r="AI49" s="148"/>
      <c r="AJ49" s="146">
        <f>([4]Alliant!AJ49) + ('[4]City Gas'!AJ49) + ([4]Florence!AJ49) + ('[4]MG&amp;E'!AJ49) + ([4]Midwest!AJ49) + ([4]NSP!AJ49) + ('[4]St. Croix'!AJ49) + ('[4]SWL&amp;P'!AJ49) +([4]WEPCO!AJ49)+('[4]Wisconsin Gas'!AJ49)+([4]WPSC!AJ49)</f>
        <v>7785</v>
      </c>
      <c r="AK49" s="147"/>
      <c r="AL49" s="147"/>
      <c r="AM49" s="148"/>
    </row>
    <row r="50" spans="1:39" ht="18.95" customHeight="1" x14ac:dyDescent="0.25">
      <c r="A50" s="208" t="s">
        <v>174</v>
      </c>
      <c r="B50" s="211"/>
      <c r="C50" s="209"/>
      <c r="D50" s="146">
        <f>([4]Alliant!D50) + ('[4]City Gas'!D50) + ([4]Florence!D50) + ('[4]MG&amp;E'!D50) + ([4]Midwest!D50) + ([4]NSP!D50) + ('[4]St. Croix'!D50) + ('[4]SWL&amp;P'!D50) +([4]WEPCO!D50)+('[4]Wisconsin Gas'!D50)+([4]WPSC!D50)</f>
        <v>0</v>
      </c>
      <c r="E50" s="147"/>
      <c r="F50" s="148"/>
      <c r="G50" s="146">
        <f>([4]Alliant!G50) + ('[4]City Gas'!G50) + ([4]Florence!G50) + ('[4]MG&amp;E'!G50) + ([4]Midwest!G50) + ([4]NSP!G50) + ('[4]St. Croix'!G50) + ('[4]SWL&amp;P'!G50) +([4]WEPCO!G50)+('[4]Wisconsin Gas'!G50)+([4]WPSC!G50)</f>
        <v>0</v>
      </c>
      <c r="H50" s="147"/>
      <c r="I50" s="147"/>
      <c r="J50" s="147"/>
      <c r="K50" s="148"/>
      <c r="L50" s="146">
        <f>([4]Alliant!L50) + ('[4]City Gas'!L50) + ([4]Florence!L50) + ('[4]MG&amp;E'!L50) + ([4]Midwest!L50) + ([4]NSP!L50) + ('[4]St. Croix'!L50) + ('[4]SWL&amp;P'!L50) +([4]WEPCO!L50)+('[4]Wisconsin Gas'!L50)+([4]WPSC!L50)</f>
        <v>0</v>
      </c>
      <c r="M50" s="147"/>
      <c r="N50" s="147"/>
      <c r="O50" s="147"/>
      <c r="P50" s="147"/>
      <c r="Q50" s="147"/>
      <c r="R50" s="147"/>
      <c r="S50" s="148"/>
      <c r="T50" s="146">
        <f>([4]Alliant!T50) + ('[4]City Gas'!T50) + ([4]Florence!T50) + ('[4]MG&amp;E'!T50) + ([4]Midwest!T50) + ([4]NSP!T50) + ('[4]St. Croix'!T50) + ('[4]SWL&amp;P'!T50) +([4]WEPCO!T50)+('[4]Wisconsin Gas'!T50)+([4]WPSC!T50)</f>
        <v>0</v>
      </c>
      <c r="U50" s="147"/>
      <c r="V50" s="147"/>
      <c r="W50" s="148"/>
      <c r="X50" s="146">
        <f>([4]Alliant!X50) + ('[4]City Gas'!X50) + ([4]Florence!X50) + ('[4]MG&amp;E'!X50) + ([4]Midwest!X50) + ([4]NSP!X50) + ('[4]St. Croix'!X50) + ('[4]SWL&amp;P'!X50) +([4]WEPCO!X50)+('[4]Wisconsin Gas'!X50)+([4]WPSC!X50)</f>
        <v>0</v>
      </c>
      <c r="Y50" s="147"/>
      <c r="Z50" s="147"/>
      <c r="AA50" s="147"/>
      <c r="AB50" s="148"/>
      <c r="AC50" s="146">
        <f>([4]Alliant!AC50) + ('[4]City Gas'!AC50) + ([4]Florence!AC50) + ('[4]MG&amp;E'!AC50) + ([4]Midwest!AC50) + ([4]NSP!AC50) + ('[4]St. Croix'!AC50) + ('[4]SWL&amp;P'!AC50) +([4]WEPCO!AC50)+('[4]Wisconsin Gas'!AC50)+([4]WPSC!AC50)</f>
        <v>0</v>
      </c>
      <c r="AD50" s="147"/>
      <c r="AE50" s="147"/>
      <c r="AF50" s="147"/>
      <c r="AG50" s="147"/>
      <c r="AH50" s="147"/>
      <c r="AI50" s="148"/>
      <c r="AJ50" s="146">
        <f>([4]Alliant!AJ50) + ('[4]City Gas'!AJ50) + ([4]Florence!AJ50) + ('[4]MG&amp;E'!AJ50) + ([4]Midwest!AJ50) + ([4]NSP!AJ50) + ('[4]St. Croix'!AJ50) + ('[4]SWL&amp;P'!AJ50) +([4]WEPCO!AJ50)+('[4]Wisconsin Gas'!AJ50)+([4]WPSC!AJ50)</f>
        <v>0</v>
      </c>
      <c r="AK50" s="147"/>
      <c r="AL50" s="147"/>
      <c r="AM50" s="148"/>
    </row>
    <row r="51" spans="1:39" ht="14.1" customHeight="1" x14ac:dyDescent="0.25">
      <c r="A51" s="208" t="s">
        <v>175</v>
      </c>
      <c r="B51" s="211"/>
      <c r="C51" s="209"/>
      <c r="D51" s="146">
        <f>([4]Alliant!D51) + ('[4]City Gas'!D51) + ([4]Florence!D51) + ('[4]MG&amp;E'!D51) + ([4]Midwest!D51) + ([4]NSP!D51) + ('[4]St. Croix'!D51) + ('[4]SWL&amp;P'!D51) +([4]WEPCO!D51)+('[4]Wisconsin Gas'!D51)+([4]WPSC!D51)</f>
        <v>0</v>
      </c>
      <c r="E51" s="147"/>
      <c r="F51" s="148"/>
      <c r="G51" s="146">
        <f>([4]Alliant!G51) + ('[4]City Gas'!G51) + ([4]Florence!G51) + ('[4]MG&amp;E'!G51) + ([4]Midwest!G51) + ([4]NSP!G51) + ('[4]St. Croix'!G51) + ('[4]SWL&amp;P'!G51) +([4]WEPCO!G51)+('[4]Wisconsin Gas'!G51)+([4]WPSC!G51)</f>
        <v>9</v>
      </c>
      <c r="H51" s="147"/>
      <c r="I51" s="147"/>
      <c r="J51" s="147"/>
      <c r="K51" s="148"/>
      <c r="L51" s="146">
        <f>([4]Alliant!L51) + ('[4]City Gas'!L51) + ([4]Florence!L51) + ('[4]MG&amp;E'!L51) + ([4]Midwest!L51) + ([4]NSP!L51) + ('[4]St. Croix'!L51) + ('[4]SWL&amp;P'!L51) +([4]WEPCO!L51)+('[4]Wisconsin Gas'!L51)+([4]WPSC!L51)</f>
        <v>9343</v>
      </c>
      <c r="M51" s="147"/>
      <c r="N51" s="147"/>
      <c r="O51" s="147"/>
      <c r="P51" s="147"/>
      <c r="Q51" s="147"/>
      <c r="R51" s="147"/>
      <c r="S51" s="148"/>
      <c r="T51" s="146">
        <f>([4]Alliant!T51) + ('[4]City Gas'!T51) + ([4]Florence!T51) + ('[4]MG&amp;E'!T51) + ([4]Midwest!T51) + ([4]NSP!T51) + ('[4]St. Croix'!T51) + ('[4]SWL&amp;P'!T51) +([4]WEPCO!T51)+('[4]Wisconsin Gas'!T51)+([4]WPSC!T51)</f>
        <v>0</v>
      </c>
      <c r="U51" s="147"/>
      <c r="V51" s="147"/>
      <c r="W51" s="148"/>
      <c r="X51" s="146">
        <f>([4]Alliant!X51) + ('[4]City Gas'!X51) + ([4]Florence!X51) + ('[4]MG&amp;E'!X51) + ([4]Midwest!X51) + ([4]NSP!X51) + ('[4]St. Croix'!X51) + ('[4]SWL&amp;P'!X51) +([4]WEPCO!X51)+('[4]Wisconsin Gas'!X51)+([4]WPSC!X51)</f>
        <v>0</v>
      </c>
      <c r="Y51" s="147"/>
      <c r="Z51" s="147"/>
      <c r="AA51" s="147"/>
      <c r="AB51" s="148"/>
      <c r="AC51" s="146">
        <f>([4]Alliant!AC51) + ('[4]City Gas'!AC51) + ([4]Florence!AC51) + ('[4]MG&amp;E'!AC51) + ([4]Midwest!AC51) + ([4]NSP!AC51) + ('[4]St. Croix'!AC51) + ('[4]SWL&amp;P'!AC51) +([4]WEPCO!AC51)+('[4]Wisconsin Gas'!AC51)+([4]WPSC!AC51)</f>
        <v>0</v>
      </c>
      <c r="AD51" s="147"/>
      <c r="AE51" s="147"/>
      <c r="AF51" s="147"/>
      <c r="AG51" s="147"/>
      <c r="AH51" s="147"/>
      <c r="AI51" s="148"/>
      <c r="AJ51" s="146">
        <f>([4]Alliant!AJ51) + ('[4]City Gas'!AJ51) + ([4]Florence!AJ51) + ('[4]MG&amp;E'!AJ51) + ([4]Midwest!AJ51) + ([4]NSP!AJ51) + ('[4]St. Croix'!AJ51) + ('[4]SWL&amp;P'!AJ51) +([4]WEPCO!AJ51)+('[4]Wisconsin Gas'!AJ51)+([4]WPSC!AJ51)</f>
        <v>9352</v>
      </c>
      <c r="AK51" s="147"/>
      <c r="AL51" s="147"/>
      <c r="AM51" s="148"/>
    </row>
    <row r="52" spans="1:39" ht="15" customHeight="1" x14ac:dyDescent="0.25">
      <c r="A52" s="208" t="s">
        <v>176</v>
      </c>
      <c r="B52" s="211"/>
      <c r="C52" s="209"/>
      <c r="D52" s="146">
        <f>([4]Alliant!D52) + ('[4]City Gas'!D52) + ([4]Florence!D52) + ('[4]MG&amp;E'!D52) + ([4]Midwest!D52) + ([4]NSP!D52) + ('[4]St. Croix'!D52) + ('[4]SWL&amp;P'!D52) +([4]WEPCO!D52)+('[4]Wisconsin Gas'!D52)+([4]WPSC!D52)</f>
        <v>49</v>
      </c>
      <c r="E52" s="147"/>
      <c r="F52" s="148"/>
      <c r="G52" s="146">
        <f>([4]Alliant!G52) + ('[4]City Gas'!G52) + ([4]Florence!G52) + ('[4]MG&amp;E'!G52) + ([4]Midwest!G52) + ([4]NSP!G52) + ('[4]St. Croix'!G52) + ('[4]SWL&amp;P'!G52) +([4]WEPCO!G52)+('[4]Wisconsin Gas'!G52)+([4]WPSC!G52)</f>
        <v>1519150</v>
      </c>
      <c r="H52" s="147"/>
      <c r="I52" s="147"/>
      <c r="J52" s="147"/>
      <c r="K52" s="148"/>
      <c r="L52" s="146">
        <f>([4]Alliant!L52) + ('[4]City Gas'!L52) + ([4]Florence!L52) + ('[4]MG&amp;E'!L52) + ([4]Midwest!L52) + ([4]NSP!L52) + ('[4]St. Croix'!L52) + ('[4]SWL&amp;P'!L52) +([4]WEPCO!L52)+('[4]Wisconsin Gas'!L52)+([4]WPSC!L52)</f>
        <v>20968</v>
      </c>
      <c r="M52" s="147"/>
      <c r="N52" s="147"/>
      <c r="O52" s="147"/>
      <c r="P52" s="147"/>
      <c r="Q52" s="147"/>
      <c r="R52" s="147"/>
      <c r="S52" s="148"/>
      <c r="T52" s="146">
        <f>([4]Alliant!T52) + ('[4]City Gas'!T52) + ([4]Florence!T52) + ('[4]MG&amp;E'!T52) + ([4]Midwest!T52) + ([4]NSP!T52) + ('[4]St. Croix'!T52) + ('[4]SWL&amp;P'!T52) +([4]WEPCO!T52)+('[4]Wisconsin Gas'!T52)+([4]WPSC!T52)</f>
        <v>1533</v>
      </c>
      <c r="U52" s="147"/>
      <c r="V52" s="147"/>
      <c r="W52" s="148"/>
      <c r="X52" s="146">
        <f>([4]Alliant!X52) + ('[4]City Gas'!X52) + ([4]Florence!X52) + ('[4]MG&amp;E'!X52) + ([4]Midwest!X52) + ([4]NSP!X52) + ('[4]St. Croix'!X52) + ('[4]SWL&amp;P'!X52) +([4]WEPCO!X52)+('[4]Wisconsin Gas'!X52)+([4]WPSC!X52)</f>
        <v>140</v>
      </c>
      <c r="Y52" s="147"/>
      <c r="Z52" s="147"/>
      <c r="AA52" s="147"/>
      <c r="AB52" s="148"/>
      <c r="AC52" s="146">
        <f>([4]Alliant!AC52) + ('[4]City Gas'!AC52) + ([4]Florence!AC52) + ('[4]MG&amp;E'!AC52) + ([4]Midwest!AC52) + ([4]NSP!AC52) + ('[4]St. Croix'!AC52) + ('[4]SWL&amp;P'!AC52) +([4]WEPCO!AC52)+('[4]Wisconsin Gas'!AC52)+([4]WPSC!AC52)</f>
        <v>0</v>
      </c>
      <c r="AD52" s="147"/>
      <c r="AE52" s="147"/>
      <c r="AF52" s="147"/>
      <c r="AG52" s="147"/>
      <c r="AH52" s="147"/>
      <c r="AI52" s="148"/>
      <c r="AJ52" s="146">
        <f>([4]Alliant!AJ52) + ('[4]City Gas'!AJ52) + ([4]Florence!AJ52) + ('[4]MG&amp;E'!AJ52) + ([4]Midwest!AJ52) + ([4]NSP!AJ52) + ('[4]St. Croix'!AJ52) + ('[4]SWL&amp;P'!AJ52) +([4]WEPCO!AJ52)+('[4]Wisconsin Gas'!AJ52)+([4]WPSC!AJ52)</f>
        <v>1541840</v>
      </c>
      <c r="AK52" s="147"/>
      <c r="AL52" s="147"/>
      <c r="AM52" s="148"/>
    </row>
    <row r="53" spans="1:39" ht="14.1" customHeight="1" x14ac:dyDescent="0.25">
      <c r="A53" s="208" t="s">
        <v>177</v>
      </c>
      <c r="B53" s="211"/>
      <c r="C53" s="209"/>
      <c r="D53" s="146">
        <f>([4]Alliant!D53) + ('[4]City Gas'!D53) + ([4]Florence!D53) + ('[4]MG&amp;E'!D53) + ([4]Midwest!D53) + ([4]NSP!D53) + ('[4]St. Croix'!D53) + ('[4]SWL&amp;P'!D53) +([4]WEPCO!D53)+('[4]Wisconsin Gas'!D53)+([4]WPSC!D53)</f>
        <v>0</v>
      </c>
      <c r="E53" s="147"/>
      <c r="F53" s="148"/>
      <c r="G53" s="146">
        <f>([4]Alliant!G53) + ('[4]City Gas'!G53) + ([4]Florence!G53) + ('[4]MG&amp;E'!G53) + ([4]Midwest!G53) + ([4]NSP!G53) + ('[4]St. Croix'!G53) + ('[4]SWL&amp;P'!G53) +([4]WEPCO!G53)+('[4]Wisconsin Gas'!G53)+([4]WPSC!G53)</f>
        <v>0</v>
      </c>
      <c r="H53" s="147"/>
      <c r="I53" s="147"/>
      <c r="J53" s="147"/>
      <c r="K53" s="148"/>
      <c r="L53" s="146">
        <f>([4]Alliant!L53) + ('[4]City Gas'!L53) + ([4]Florence!L53) + ('[4]MG&amp;E'!L53) + ([4]Midwest!L53) + ([4]NSP!L53) + ('[4]St. Croix'!L53) + ('[4]SWL&amp;P'!L53) +([4]WEPCO!L53)+('[4]Wisconsin Gas'!L53)+([4]WPSC!L53)</f>
        <v>0</v>
      </c>
      <c r="M53" s="147"/>
      <c r="N53" s="147"/>
      <c r="O53" s="147"/>
      <c r="P53" s="147"/>
      <c r="Q53" s="147"/>
      <c r="R53" s="147"/>
      <c r="S53" s="148"/>
      <c r="T53" s="146">
        <f>([4]Alliant!T53) + ('[4]City Gas'!T53) + ([4]Florence!T53) + ('[4]MG&amp;E'!T53) + ([4]Midwest!T53) + ([4]NSP!T53) + ('[4]St. Croix'!T53) + ('[4]SWL&amp;P'!T53) +([4]WEPCO!T53)+('[4]Wisconsin Gas'!T53)+([4]WPSC!T53)</f>
        <v>0</v>
      </c>
      <c r="U53" s="147"/>
      <c r="V53" s="147"/>
      <c r="W53" s="148"/>
      <c r="X53" s="146">
        <f>([4]Alliant!X53) + ('[4]City Gas'!X53) + ([4]Florence!X53) + ('[4]MG&amp;E'!X53) + ([4]Midwest!X53) + ([4]NSP!X53) + ('[4]St. Croix'!X53) + ('[4]SWL&amp;P'!X53) +([4]WEPCO!X53)+('[4]Wisconsin Gas'!X53)+([4]WPSC!X53)</f>
        <v>0</v>
      </c>
      <c r="Y53" s="147"/>
      <c r="Z53" s="147"/>
      <c r="AA53" s="147"/>
      <c r="AB53" s="148"/>
      <c r="AC53" s="146">
        <f>([4]Alliant!AC53) + ('[4]City Gas'!AC53) + ([4]Florence!AC53) + ('[4]MG&amp;E'!AC53) + ([4]Midwest!AC53) + ([4]NSP!AC53) + ('[4]St. Croix'!AC53) + ('[4]SWL&amp;P'!AC53) +([4]WEPCO!AC53)+('[4]Wisconsin Gas'!AC53)+([4]WPSC!AC53)</f>
        <v>0</v>
      </c>
      <c r="AD53" s="147"/>
      <c r="AE53" s="147"/>
      <c r="AF53" s="147"/>
      <c r="AG53" s="147"/>
      <c r="AH53" s="147"/>
      <c r="AI53" s="148"/>
      <c r="AJ53" s="146">
        <f>([4]Alliant!AJ53) + ('[4]City Gas'!AJ53) + ([4]Florence!AJ53) + ('[4]MG&amp;E'!AJ53) + ([4]Midwest!AJ53) + ([4]NSP!AJ53) + ('[4]St. Croix'!AJ53) + ('[4]SWL&amp;P'!AJ53) +([4]WEPCO!AJ53)+('[4]Wisconsin Gas'!AJ53)+([4]WPSC!AJ53)</f>
        <v>0</v>
      </c>
      <c r="AK53" s="147"/>
      <c r="AL53" s="147"/>
      <c r="AM53" s="148"/>
    </row>
    <row r="54" spans="1:39" ht="14.1" customHeight="1" x14ac:dyDescent="0.25">
      <c r="A54" s="208" t="s">
        <v>178</v>
      </c>
      <c r="B54" s="211"/>
      <c r="C54" s="209"/>
      <c r="D54" s="146">
        <f>([4]Alliant!D54) + ('[4]City Gas'!D54) + ([4]Florence!D54) + ('[4]MG&amp;E'!D54) + ([4]Midwest!D54) + ([4]NSP!D54) + ('[4]St. Croix'!D54) + ('[4]SWL&amp;P'!D54) +([4]WEPCO!D54)+('[4]Wisconsin Gas'!D54)+([4]WPSC!D54)</f>
        <v>0</v>
      </c>
      <c r="E54" s="147"/>
      <c r="F54" s="148"/>
      <c r="G54" s="146">
        <f>([4]Alliant!G54) + ('[4]City Gas'!G54) + ([4]Florence!G54) + ('[4]MG&amp;E'!G54) + ([4]Midwest!G54) + ([4]NSP!G54) + ('[4]St. Croix'!G54) + ('[4]SWL&amp;P'!G54) +([4]WEPCO!G54)+('[4]Wisconsin Gas'!G54)+([4]WPSC!G54)</f>
        <v>0</v>
      </c>
      <c r="H54" s="147"/>
      <c r="I54" s="147"/>
      <c r="J54" s="147"/>
      <c r="K54" s="148"/>
      <c r="L54" s="146">
        <f>([4]Alliant!L54) + ('[4]City Gas'!L54) + ([4]Florence!L54) + ('[4]MG&amp;E'!L54) + ([4]Midwest!L54) + ([4]NSP!L54) + ('[4]St. Croix'!L54) + ('[4]SWL&amp;P'!L54) +([4]WEPCO!L54)+('[4]Wisconsin Gas'!L54)+([4]WPSC!L54)</f>
        <v>0</v>
      </c>
      <c r="M54" s="147"/>
      <c r="N54" s="147"/>
      <c r="O54" s="147"/>
      <c r="P54" s="147"/>
      <c r="Q54" s="147"/>
      <c r="R54" s="147"/>
      <c r="S54" s="148"/>
      <c r="T54" s="146">
        <f>([4]Alliant!T54) + ('[4]City Gas'!T54) + ([4]Florence!T54) + ('[4]MG&amp;E'!T54) + ([4]Midwest!T54) + ([4]NSP!T54) + ('[4]St. Croix'!T54) + ('[4]SWL&amp;P'!T54) +([4]WEPCO!T54)+('[4]Wisconsin Gas'!T54)+([4]WPSC!T54)</f>
        <v>0</v>
      </c>
      <c r="U54" s="147"/>
      <c r="V54" s="147"/>
      <c r="W54" s="148"/>
      <c r="X54" s="146">
        <f>([4]Alliant!X54) + ('[4]City Gas'!X54) + ([4]Florence!X54) + ('[4]MG&amp;E'!X54) + ([4]Midwest!X54) + ([4]NSP!X54) + ('[4]St. Croix'!X54) + ('[4]SWL&amp;P'!X54) +([4]WEPCO!X54)+('[4]Wisconsin Gas'!X54)+([4]WPSC!X54)</f>
        <v>0</v>
      </c>
      <c r="Y54" s="147"/>
      <c r="Z54" s="147"/>
      <c r="AA54" s="147"/>
      <c r="AB54" s="148"/>
      <c r="AC54" s="146">
        <f>([4]Alliant!AC54) + ('[4]City Gas'!AC54) + ([4]Florence!AC54) + ('[4]MG&amp;E'!AC54) + ([4]Midwest!AC54) + ([4]NSP!AC54) + ('[4]St. Croix'!AC54) + ('[4]SWL&amp;P'!AC54) +([4]WEPCO!AC54)+('[4]Wisconsin Gas'!AC54)+([4]WPSC!AC54)</f>
        <v>0</v>
      </c>
      <c r="AD54" s="147"/>
      <c r="AE54" s="147"/>
      <c r="AF54" s="147"/>
      <c r="AG54" s="147"/>
      <c r="AH54" s="147"/>
      <c r="AI54" s="148"/>
      <c r="AJ54" s="146">
        <f>([4]Alliant!AJ54) + ('[4]City Gas'!AJ54) + ([4]Florence!AJ54) + ('[4]MG&amp;E'!AJ54) + ([4]Midwest!AJ54) + ([4]NSP!AJ54) + ('[4]St. Croix'!AJ54) + ('[4]SWL&amp;P'!AJ54) +([4]WEPCO!AJ54)+('[4]Wisconsin Gas'!AJ54)+([4]WPSC!AJ54)</f>
        <v>0</v>
      </c>
      <c r="AK54" s="147"/>
      <c r="AL54" s="147"/>
      <c r="AM54" s="148"/>
    </row>
    <row r="55" spans="1:39" ht="15" customHeight="1" x14ac:dyDescent="0.25">
      <c r="A55" s="208" t="s">
        <v>156</v>
      </c>
      <c r="B55" s="211"/>
      <c r="C55" s="209"/>
      <c r="D55" s="146">
        <f>([4]Alliant!D55) + ('[4]City Gas'!D55) + ([4]Florence!D55) + ('[4]MG&amp;E'!D55) + ([4]Midwest!D55) + ([4]NSP!D55) + ('[4]St. Croix'!D55) + ('[4]SWL&amp;P'!D55) +([4]WEPCO!D55)+('[4]Wisconsin Gas'!D55)+([4]WPSC!D55)</f>
        <v>276</v>
      </c>
      <c r="E55" s="147"/>
      <c r="F55" s="148"/>
      <c r="G55" s="146">
        <f>([4]Alliant!G55) + ('[4]City Gas'!G55) + ([4]Florence!G55) + ('[4]MG&amp;E'!G55) + ([4]Midwest!G55) + ([4]NSP!G55) + ('[4]St. Croix'!G55) + ('[4]SWL&amp;P'!G55) +([4]WEPCO!G55)+('[4]Wisconsin Gas'!G55)+([4]WPSC!G55)</f>
        <v>1451</v>
      </c>
      <c r="H55" s="147"/>
      <c r="I55" s="147"/>
      <c r="J55" s="147"/>
      <c r="K55" s="148"/>
      <c r="L55" s="146">
        <f>([4]Alliant!L55) + ('[4]City Gas'!L55) + ([4]Florence!L55) + ('[4]MG&amp;E'!L55) + ([4]Midwest!L55) + ([4]NSP!L55) + ('[4]St. Croix'!L55) + ('[4]SWL&amp;P'!L55) +([4]WEPCO!L55)+('[4]Wisconsin Gas'!L55)+([4]WPSC!L55)</f>
        <v>53</v>
      </c>
      <c r="M55" s="147"/>
      <c r="N55" s="147"/>
      <c r="O55" s="147"/>
      <c r="P55" s="147"/>
      <c r="Q55" s="147"/>
      <c r="R55" s="147"/>
      <c r="S55" s="148"/>
      <c r="T55" s="146">
        <f>([4]Alliant!T55) + ('[4]City Gas'!T55) + ([4]Florence!T55) + ('[4]MG&amp;E'!T55) + ([4]Midwest!T55) + ([4]NSP!T55) + ('[4]St. Croix'!T55) + ('[4]SWL&amp;P'!T55) +([4]WEPCO!T55)+('[4]Wisconsin Gas'!T55)+([4]WPSC!T55)</f>
        <v>1</v>
      </c>
      <c r="U55" s="147"/>
      <c r="V55" s="147"/>
      <c r="W55" s="148"/>
      <c r="X55" s="146">
        <f>([4]Alliant!X55) + ('[4]City Gas'!X55) + ([4]Florence!X55) + ('[4]MG&amp;E'!X55) + ([4]Midwest!X55) + ([4]NSP!X55) + ('[4]St. Croix'!X55) + ('[4]SWL&amp;P'!X55) +([4]WEPCO!X55)+('[4]Wisconsin Gas'!X55)+([4]WPSC!X55)</f>
        <v>0</v>
      </c>
      <c r="Y55" s="147"/>
      <c r="Z55" s="147"/>
      <c r="AA55" s="147"/>
      <c r="AB55" s="148"/>
      <c r="AC55" s="146">
        <f>([4]Alliant!AC55) + ('[4]City Gas'!AC55) + ([4]Florence!AC55) + ('[4]MG&amp;E'!AC55) + ([4]Midwest!AC55) + ([4]NSP!AC55) + ('[4]St. Croix'!AC55) + ('[4]SWL&amp;P'!AC55) +([4]WEPCO!AC55)+('[4]Wisconsin Gas'!AC55)+([4]WPSC!AC55)</f>
        <v>0</v>
      </c>
      <c r="AD55" s="147"/>
      <c r="AE55" s="147"/>
      <c r="AF55" s="147"/>
      <c r="AG55" s="147"/>
      <c r="AH55" s="147"/>
      <c r="AI55" s="148"/>
      <c r="AJ55" s="146">
        <f>([4]Alliant!AJ55) + ('[4]City Gas'!AJ55) + ([4]Florence!AJ55) + ('[4]MG&amp;E'!AJ55) + ([4]Midwest!AJ55) + ([4]NSP!AJ55) + ('[4]St. Croix'!AJ55) + ('[4]SWL&amp;P'!AJ55) +([4]WEPCO!AJ55)+('[4]Wisconsin Gas'!AJ55)+([4]WPSC!AJ55)</f>
        <v>1781</v>
      </c>
      <c r="AK55" s="147"/>
      <c r="AL55" s="147"/>
      <c r="AM55" s="148"/>
    </row>
    <row r="56" spans="1:39" ht="18" customHeight="1" x14ac:dyDescent="0.25">
      <c r="A56" s="208" t="s">
        <v>179</v>
      </c>
      <c r="B56" s="211"/>
      <c r="C56" s="209"/>
      <c r="D56" s="146">
        <f>([4]Alliant!D56) + ('[4]City Gas'!D56) + ([4]Florence!D56) + ('[4]MG&amp;E'!D56) + ([4]Midwest!D56) + ([4]NSP!D56) + ('[4]St. Croix'!D56) + ('[4]SWL&amp;P'!D56) +([4]WEPCO!D56)+('[4]Wisconsin Gas'!D56)+([4]WPSC!D56)</f>
        <v>0</v>
      </c>
      <c r="E56" s="147"/>
      <c r="F56" s="148"/>
      <c r="G56" s="146">
        <f>([4]Alliant!G56) + ('[4]City Gas'!G56) + ([4]Florence!G56) + ('[4]MG&amp;E'!G56) + ([4]Midwest!G56) + ([4]NSP!G56) + ('[4]St. Croix'!G56) + ('[4]SWL&amp;P'!G56) +([4]WEPCO!G56)+('[4]Wisconsin Gas'!G56)+([4]WPSC!G56)</f>
        <v>0</v>
      </c>
      <c r="H56" s="147"/>
      <c r="I56" s="147"/>
      <c r="J56" s="147"/>
      <c r="K56" s="148"/>
      <c r="L56" s="146">
        <f>([4]Alliant!L56) + ('[4]City Gas'!L56) + ([4]Florence!L56) + ('[4]MG&amp;E'!L56) + ([4]Midwest!L56) + ([4]NSP!L56) + ('[4]St. Croix'!L56) + ('[4]SWL&amp;P'!L56) +([4]WEPCO!L56)+('[4]Wisconsin Gas'!L56)+([4]WPSC!L56)</f>
        <v>0</v>
      </c>
      <c r="M56" s="147"/>
      <c r="N56" s="147"/>
      <c r="O56" s="147"/>
      <c r="P56" s="147"/>
      <c r="Q56" s="147"/>
      <c r="R56" s="147"/>
      <c r="S56" s="148"/>
      <c r="T56" s="146">
        <f>([4]Alliant!T56) + ('[4]City Gas'!T56) + ([4]Florence!T56) + ('[4]MG&amp;E'!T56) + ([4]Midwest!T56) + ([4]NSP!T56) + ('[4]St. Croix'!T56) + ('[4]SWL&amp;P'!T56) +([4]WEPCO!T56)+('[4]Wisconsin Gas'!T56)+([4]WPSC!T56)</f>
        <v>0</v>
      </c>
      <c r="U56" s="147"/>
      <c r="V56" s="147"/>
      <c r="W56" s="148"/>
      <c r="X56" s="146">
        <f>([4]Alliant!X56) + ('[4]City Gas'!X56) + ([4]Florence!X56) + ('[4]MG&amp;E'!X56) + ([4]Midwest!X56) + ([4]NSP!X56) + ('[4]St. Croix'!X56) + ('[4]SWL&amp;P'!X56) +([4]WEPCO!X56)+('[4]Wisconsin Gas'!X56)+([4]WPSC!X56)</f>
        <v>0</v>
      </c>
      <c r="Y56" s="147"/>
      <c r="Z56" s="147"/>
      <c r="AA56" s="147"/>
      <c r="AB56" s="148"/>
      <c r="AC56" s="146">
        <f>([4]Alliant!AC56) + ('[4]City Gas'!AC56) + ([4]Florence!AC56) + ('[4]MG&amp;E'!AC56) + ([4]Midwest!AC56) + ([4]NSP!AC56) + ('[4]St. Croix'!AC56) + ('[4]SWL&amp;P'!AC56) +([4]WEPCO!AC56)+('[4]Wisconsin Gas'!AC56)+([4]WPSC!AC56)</f>
        <v>0</v>
      </c>
      <c r="AD56" s="147"/>
      <c r="AE56" s="147"/>
      <c r="AF56" s="147"/>
      <c r="AG56" s="147"/>
      <c r="AH56" s="147"/>
      <c r="AI56" s="148"/>
      <c r="AJ56" s="146">
        <f>([4]Alliant!AJ56) + ('[4]City Gas'!AJ56) + ([4]Florence!AJ56) + ('[4]MG&amp;E'!AJ56) + ([4]Midwest!AJ56) + ([4]NSP!AJ56) + ('[4]St. Croix'!AJ56) + ('[4]SWL&amp;P'!AJ56) +([4]WEPCO!AJ56)+('[4]Wisconsin Gas'!AJ56)+([4]WPSC!AJ56)</f>
        <v>0</v>
      </c>
      <c r="AK56" s="147"/>
      <c r="AL56" s="147"/>
      <c r="AM56" s="148"/>
    </row>
    <row r="57" spans="1:39" ht="15" customHeight="1" x14ac:dyDescent="0.25">
      <c r="A57" s="208" t="s">
        <v>180</v>
      </c>
      <c r="B57" s="211"/>
      <c r="C57" s="209"/>
      <c r="D57" s="146">
        <f>([4]Alliant!D57) + ('[4]City Gas'!D57) + ([4]Florence!D57) + ('[4]MG&amp;E'!D57) + ([4]Midwest!D57) + ([4]NSP!D57) + ('[4]St. Croix'!D57) + ('[4]SWL&amp;P'!D57) +([4]WEPCO!D57)+('[4]Wisconsin Gas'!D57)+([4]WPSC!D57)</f>
        <v>328</v>
      </c>
      <c r="E57" s="147"/>
      <c r="F57" s="148"/>
      <c r="G57" s="146">
        <f>([4]Alliant!G57) + ('[4]City Gas'!G57) + ([4]Florence!G57) + ('[4]MG&amp;E'!G57) + ([4]Midwest!G57) + ([4]NSP!G57) + ('[4]St. Croix'!G57) + ('[4]SWL&amp;P'!G57) +([4]WEPCO!G57)+('[4]Wisconsin Gas'!G57)+([4]WPSC!G57)</f>
        <v>1697998</v>
      </c>
      <c r="H57" s="147"/>
      <c r="I57" s="147"/>
      <c r="J57" s="147"/>
      <c r="K57" s="148"/>
      <c r="L57" s="146">
        <f>([4]Alliant!L57) + ('[4]City Gas'!L57) + ([4]Florence!L57) + ('[4]MG&amp;E'!L57) + ([4]Midwest!L57) + ([4]NSP!L57) + ('[4]St. Croix'!L57) + ('[4]SWL&amp;P'!L57) +([4]WEPCO!L57)+('[4]Wisconsin Gas'!L57)+([4]WPSC!L57)</f>
        <v>58695</v>
      </c>
      <c r="M57" s="147"/>
      <c r="N57" s="147"/>
      <c r="O57" s="147"/>
      <c r="P57" s="147"/>
      <c r="Q57" s="147"/>
      <c r="R57" s="147"/>
      <c r="S57" s="148"/>
      <c r="T57" s="146">
        <f>([4]Alliant!T57) + ('[4]City Gas'!T57) + ([4]Florence!T57) + ('[4]MG&amp;E'!T57) + ([4]Midwest!T57) + ([4]NSP!T57) + ('[4]St. Croix'!T57) + ('[4]SWL&amp;P'!T57) +([4]WEPCO!T57)+('[4]Wisconsin Gas'!T57)+([4]WPSC!T57)</f>
        <v>2506</v>
      </c>
      <c r="U57" s="147"/>
      <c r="V57" s="147"/>
      <c r="W57" s="148"/>
      <c r="X57" s="146">
        <f>([4]Alliant!X57) + ('[4]City Gas'!X57) + ([4]Florence!X57) + ('[4]MG&amp;E'!X57) + ([4]Midwest!X57) + ([4]NSP!X57) + ('[4]St. Croix'!X57) + ('[4]SWL&amp;P'!X57) +([4]WEPCO!X57)+('[4]Wisconsin Gas'!X57)+([4]WPSC!X57)</f>
        <v>355</v>
      </c>
      <c r="Y57" s="147"/>
      <c r="Z57" s="147"/>
      <c r="AA57" s="147"/>
      <c r="AB57" s="148"/>
      <c r="AC57" s="146">
        <f>([4]Alliant!AC57) + ('[4]City Gas'!AC57) + ([4]Florence!AC57) + ('[4]MG&amp;E'!AC57) + ([4]Midwest!AC57) + ([4]NSP!AC57) + ('[4]St. Croix'!AC57) + ('[4]SWL&amp;P'!AC57) +([4]WEPCO!AC57)+('[4]Wisconsin Gas'!AC57)+([4]WPSC!AC57)</f>
        <v>8</v>
      </c>
      <c r="AD57" s="147"/>
      <c r="AE57" s="147"/>
      <c r="AF57" s="147"/>
      <c r="AG57" s="147"/>
      <c r="AH57" s="147"/>
      <c r="AI57" s="148"/>
      <c r="AJ57" s="146">
        <f>([4]Alliant!AJ57) + ('[4]City Gas'!AJ57) + ([4]Florence!AJ57) + ('[4]MG&amp;E'!AJ57) + ([4]Midwest!AJ57) + ([4]NSP!AJ57) + ('[4]St. Croix'!AJ57) + ('[4]SWL&amp;P'!AJ57) +([4]WEPCO!AJ57)+('[4]Wisconsin Gas'!AJ57)+([4]WPSC!AJ57)</f>
        <v>1759890</v>
      </c>
      <c r="AK57" s="147"/>
      <c r="AL57" s="147"/>
      <c r="AM57" s="148"/>
    </row>
    <row r="58" spans="1:39" ht="14.1" customHeight="1" x14ac:dyDescent="0.25">
      <c r="A58" s="208" t="s">
        <v>189</v>
      </c>
      <c r="B58" s="211"/>
      <c r="C58" s="211"/>
      <c r="D58" s="211"/>
      <c r="E58" s="211"/>
      <c r="F58" s="211"/>
      <c r="G58" s="211"/>
      <c r="H58" s="211"/>
      <c r="I58" s="211"/>
      <c r="J58" s="211"/>
      <c r="K58" s="209"/>
      <c r="L58" s="161"/>
      <c r="M58" s="162"/>
      <c r="N58" s="162"/>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2"/>
      <c r="AL58" s="162"/>
      <c r="AM58" s="163"/>
    </row>
    <row r="59" spans="1:39" ht="14.1" customHeight="1" x14ac:dyDescent="0.25">
      <c r="A59" s="214" t="s">
        <v>190</v>
      </c>
      <c r="B59" s="215"/>
      <c r="C59" s="215"/>
      <c r="D59" s="215"/>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c r="AE59" s="215"/>
      <c r="AF59" s="215"/>
      <c r="AG59" s="215"/>
      <c r="AH59" s="215"/>
      <c r="AI59" s="215"/>
      <c r="AJ59" s="215"/>
      <c r="AK59" s="215"/>
      <c r="AL59" s="215"/>
      <c r="AM59" s="216"/>
    </row>
    <row r="60" spans="1:39" ht="15" customHeight="1" x14ac:dyDescent="0.25">
      <c r="A60" s="161"/>
      <c r="B60" s="163"/>
      <c r="C60" s="208" t="s">
        <v>167</v>
      </c>
      <c r="D60" s="209"/>
      <c r="E60" s="72" t="s">
        <v>191</v>
      </c>
      <c r="F60" s="208" t="s">
        <v>192</v>
      </c>
      <c r="G60" s="211"/>
      <c r="H60" s="209"/>
      <c r="I60" s="208" t="s">
        <v>193</v>
      </c>
      <c r="J60" s="211"/>
      <c r="K60" s="211"/>
      <c r="L60" s="209"/>
      <c r="M60" s="208" t="s">
        <v>194</v>
      </c>
      <c r="N60" s="211"/>
      <c r="O60" s="211"/>
      <c r="P60" s="209"/>
      <c r="Q60" s="208" t="s">
        <v>195</v>
      </c>
      <c r="R60" s="211"/>
      <c r="S60" s="211"/>
      <c r="T60" s="209"/>
      <c r="U60" s="208" t="s">
        <v>196</v>
      </c>
      <c r="V60" s="211"/>
      <c r="W60" s="209"/>
      <c r="X60" s="208" t="s">
        <v>197</v>
      </c>
      <c r="Y60" s="209"/>
      <c r="Z60" s="208" t="s">
        <v>198</v>
      </c>
      <c r="AA60" s="211"/>
      <c r="AB60" s="211"/>
      <c r="AC60" s="209"/>
      <c r="AD60" s="208" t="s">
        <v>199</v>
      </c>
      <c r="AE60" s="211"/>
      <c r="AF60" s="211"/>
      <c r="AG60" s="209"/>
      <c r="AH60" s="208" t="s">
        <v>200</v>
      </c>
      <c r="AI60" s="211"/>
      <c r="AJ60" s="211"/>
      <c r="AK60" s="209"/>
      <c r="AL60" s="212" t="s">
        <v>180</v>
      </c>
      <c r="AM60" s="213"/>
    </row>
    <row r="61" spans="1:39" ht="18.95" customHeight="1" x14ac:dyDescent="0.25">
      <c r="A61" s="208" t="s">
        <v>201</v>
      </c>
      <c r="B61" s="209"/>
      <c r="C61" s="206">
        <f>([4]Alliant!C61) + ('[4]City Gas'!C61) + ([4]Florence!C61) + ('[4]MG&amp;E'!C61) + ([4]Midwest!C61) + ([4]NSP!C61) + ('[4]St. Croix'!C61) + ('[4]SWL&amp;P'!C61) +([4]WEPCO!C61)+('[4]Wisconsin Gas'!C61)+([4]WPSC!C61)</f>
        <v>148.95000000000002</v>
      </c>
      <c r="D61" s="207"/>
      <c r="E61" s="73">
        <f>([4]Alliant!E61) + ('[4]City Gas'!E61) + ([4]Florence!E61) + ('[4]MG&amp;E'!E61) + ([4]Midwest!E61) + ([4]NSP!E61) + ('[4]St. Croix'!E61) + ('[4]SWL&amp;P'!E61) +([4]WEPCO!E61)+('[4]Wisconsin Gas'!E61)+([4]WPSC!E61)</f>
        <v>0.8600000000000001</v>
      </c>
      <c r="F61" s="206">
        <f>([4]Alliant!F61) + ('[4]City Gas'!F61) + ([4]Florence!F61) + ('[4]MG&amp;E'!F61) + ([4]Midwest!F61) + ([4]NSP!F61) + ('[4]St. Croix'!F61) + ('[4]SWL&amp;P'!F61) +([4]WEPCO!F61)+('[4]Wisconsin Gas'!F61)+([4]WPSC!F61)</f>
        <v>13.5</v>
      </c>
      <c r="G61" s="210"/>
      <c r="H61" s="207"/>
      <c r="I61" s="206">
        <f>([4]Alliant!I61) + ('[4]City Gas'!I61) + ([4]Florence!I61) + ('[4]MG&amp;E'!I61) + ([4]Midwest!I61) + ([4]NSP!I61) + ('[4]St. Croix'!I61) + ('[4]SWL&amp;P'!I61) +([4]WEPCO!I61)+('[4]Wisconsin Gas'!I61)+([4]WPSC!I61)</f>
        <v>1042.9000000000001</v>
      </c>
      <c r="J61" s="210"/>
      <c r="K61" s="210"/>
      <c r="L61" s="207"/>
      <c r="M61" s="206">
        <f>([4]Alliant!M61) + ('[4]City Gas'!M61) + ([4]Florence!M61) + ('[4]MG&amp;E'!M61) + ([4]Midwest!M61) + ([4]NSP!M61) + ('[4]St. Croix'!M61) + ('[4]SWL&amp;P'!M61) +([4]WEPCO!M61)+('[4]Wisconsin Gas'!M61)+([4]WPSC!M61)</f>
        <v>6328.3009999999995</v>
      </c>
      <c r="N61" s="210"/>
      <c r="O61" s="210"/>
      <c r="P61" s="207"/>
      <c r="Q61" s="206">
        <f>([4]Alliant!Q61) + ('[4]City Gas'!Q61) + ([4]Florence!Q61) + ('[4]MG&amp;E'!Q61) + ([4]Midwest!Q61) + ([4]NSP!Q61) + ('[4]St. Croix'!Q61) + ('[4]SWL&amp;P'!Q61) +([4]WEPCO!Q61)+('[4]Wisconsin Gas'!Q61)+([4]WPSC!Q61)</f>
        <v>4224.3760000000002</v>
      </c>
      <c r="R61" s="210"/>
      <c r="S61" s="210"/>
      <c r="T61" s="207"/>
      <c r="U61" s="206">
        <f>([4]Alliant!U61) + ('[4]City Gas'!U61) + ([4]Florence!U61) + ('[4]MG&amp;E'!U61) + ([4]Midwest!U61) + ([4]NSP!U61) + ('[4]St. Croix'!U61) + ('[4]SWL&amp;P'!U61) +([4]WEPCO!U61)+('[4]Wisconsin Gas'!U61)+([4]WPSC!U61)</f>
        <v>3843.91</v>
      </c>
      <c r="V61" s="210"/>
      <c r="W61" s="207"/>
      <c r="X61" s="206">
        <f>([4]Alliant!X61) + ('[4]City Gas'!X61) + ([4]Florence!X61) + ('[4]MG&amp;E'!X61) + ([4]Midwest!X61) + ([4]NSP!X61) + ('[4]St. Croix'!X61) + ('[4]SWL&amp;P'!X61) +([4]WEPCO!X61)+('[4]Wisconsin Gas'!X61)+([4]WPSC!X61)</f>
        <v>11029.206</v>
      </c>
      <c r="Y61" s="207"/>
      <c r="Z61" s="206">
        <f>([4]Alliant!Z61) + ('[4]City Gas'!Z61) + ([4]Florence!Z61) + ('[4]MG&amp;E'!Z61) + ([4]Midwest!Z61) + ([4]NSP!Z61) + ('[4]St. Croix'!Z61) + ('[4]SWL&amp;P'!Z61) +([4]WEPCO!Z61)+('[4]Wisconsin Gas'!Z61)+([4]WPSC!Z61)</f>
        <v>6483.0410000000002</v>
      </c>
      <c r="AA61" s="210"/>
      <c r="AB61" s="210"/>
      <c r="AC61" s="207"/>
      <c r="AD61" s="206">
        <f>([4]Alliant!AD61) + ('[4]City Gas'!AD61) + ([4]Florence!AD61) + ('[4]MG&amp;E'!AD61) + ([4]Midwest!AD61) + ([4]NSP!AD61) + ('[4]St. Croix'!AD61) + ('[4]SWL&amp;P'!AD61) +([4]WEPCO!AD61)+('[4]Wisconsin Gas'!AD61)+([4]WPSC!AD61)</f>
        <v>6600.0400000000009</v>
      </c>
      <c r="AE61" s="210"/>
      <c r="AF61" s="210"/>
      <c r="AG61" s="207"/>
      <c r="AH61" s="206">
        <f>([4]Alliant!AH61) + ('[4]City Gas'!AH61) + ([4]Florence!AH61) + ('[4]MG&amp;E'!AH61) + ([4]Midwest!AH61) + ([4]NSP!AH61) + ('[4]St. Croix'!AH61) + ('[4]SWL&amp;P'!AH61) +([4]WEPCO!AH61)+('[4]Wisconsin Gas'!AH61)+([4]WPSC!AH61)</f>
        <v>2866.7570000000001</v>
      </c>
      <c r="AI61" s="210"/>
      <c r="AJ61" s="210"/>
      <c r="AK61" s="207"/>
      <c r="AL61" s="206">
        <f>([4]Alliant!AL61) + ('[4]City Gas'!AL61) + ([4]Florence!AL61) + ('[4]MG&amp;E'!AL61) + ([4]Midwest!AL61) + ([4]NSP!AL61) + ('[4]St. Croix'!AL61) + ('[4]SWL&amp;P'!AL61) +([4]WEPCO!AL61)+('[4]Wisconsin Gas'!AL61)+([4]WPSC!AL61)</f>
        <v>42581.841</v>
      </c>
      <c r="AM61" s="207"/>
    </row>
    <row r="62" spans="1:39" ht="26.45" customHeight="1" x14ac:dyDescent="0.25">
      <c r="A62" s="208" t="s">
        <v>202</v>
      </c>
      <c r="B62" s="209"/>
      <c r="C62" s="146">
        <f>([4]Alliant!C62) + ('[4]City Gas'!C62) + ([4]Florence!C62) + ('[4]MG&amp;E'!C62) + ([4]Midwest!C62) + ([4]NSP!C62) + ('[4]St. Croix'!C62) + ('[4]SWL&amp;P'!C62) +([4]WEPCO!C62)+('[4]Wisconsin Gas'!C62)+([4]WPSC!C62)</f>
        <v>11520</v>
      </c>
      <c r="D62" s="148"/>
      <c r="E62" s="74">
        <f>([4]Alliant!E62) + ('[4]City Gas'!E62) + ([4]Florence!E62) + ('[4]MG&amp;E'!E62) + ([4]Midwest!E62) + ([4]NSP!E62) + ('[4]St. Croix'!E62) + ('[4]SWL&amp;P'!E62) +([4]WEPCO!E62)+('[4]Wisconsin Gas'!E62)+([4]WPSC!E62)</f>
        <v>520</v>
      </c>
      <c r="F62" s="146">
        <f>([4]Alliant!F62) + ('[4]City Gas'!F62) + ([4]Florence!F62) + ('[4]MG&amp;E'!F62) + ([4]Midwest!F62) + ([4]NSP!F62) + ('[4]St. Croix'!F62) + ('[4]SWL&amp;P'!F62) +([4]WEPCO!F62)+('[4]Wisconsin Gas'!F62)+([4]WPSC!F62)</f>
        <v>795</v>
      </c>
      <c r="G62" s="147"/>
      <c r="H62" s="148"/>
      <c r="I62" s="146">
        <f>([4]Alliant!I62) + ('[4]City Gas'!I62) + ([4]Florence!I62) + ('[4]MG&amp;E'!I62) + ([4]Midwest!I62) + ([4]NSP!I62) + ('[4]St. Croix'!I62) + ('[4]SWL&amp;P'!I62) +([4]WEPCO!I62)+('[4]Wisconsin Gas'!I62)+([4]WPSC!I62)</f>
        <v>28808</v>
      </c>
      <c r="J62" s="147"/>
      <c r="K62" s="147"/>
      <c r="L62" s="148"/>
      <c r="M62" s="146">
        <f>([4]Alliant!M62) + ('[4]City Gas'!M62) + ([4]Florence!M62) + ('[4]MG&amp;E'!M62) + ([4]Midwest!M62) + ([4]NSP!M62) + ('[4]St. Croix'!M62) + ('[4]SWL&amp;P'!M62) +([4]WEPCO!M62)+('[4]Wisconsin Gas'!M62)+([4]WPSC!M62)</f>
        <v>152207</v>
      </c>
      <c r="N62" s="147"/>
      <c r="O62" s="147"/>
      <c r="P62" s="148"/>
      <c r="Q62" s="146">
        <f>([4]Alliant!Q62) + ('[4]City Gas'!Q62) + ([4]Florence!Q62) + ('[4]MG&amp;E'!Q62) + ([4]Midwest!Q62) + ([4]NSP!Q62) + ('[4]St. Croix'!Q62) + ('[4]SWL&amp;P'!Q62) +([4]WEPCO!Q62)+('[4]Wisconsin Gas'!Q62)+([4]WPSC!Q62)</f>
        <v>244256</v>
      </c>
      <c r="R62" s="147"/>
      <c r="S62" s="147"/>
      <c r="T62" s="148"/>
      <c r="U62" s="146">
        <f>([4]Alliant!U62) + ('[4]City Gas'!U62) + ([4]Florence!U62) + ('[4]MG&amp;E'!U62) + ([4]Midwest!U62) + ([4]NSP!U62) + ('[4]St. Croix'!U62) + ('[4]SWL&amp;P'!U62) +([4]WEPCO!U62)+('[4]Wisconsin Gas'!U62)+([4]WPSC!U62)</f>
        <v>237593</v>
      </c>
      <c r="V62" s="147"/>
      <c r="W62" s="148"/>
      <c r="X62" s="146">
        <f>([4]Alliant!X62) + ('[4]City Gas'!X62) + ([4]Florence!X62) + ('[4]MG&amp;E'!X62) + ([4]Midwest!X62) + ([4]NSP!X62) + ('[4]St. Croix'!X62) + ('[4]SWL&amp;P'!X62) +([4]WEPCO!X62)+('[4]Wisconsin Gas'!X62)+([4]WPSC!X62)</f>
        <v>346369</v>
      </c>
      <c r="Y62" s="148"/>
      <c r="Z62" s="146">
        <f>([4]Alliant!Z62) + ('[4]City Gas'!Z62) + ([4]Florence!Z62) + ('[4]MG&amp;E'!Z62) + ([4]Midwest!Z62) + ([4]NSP!Z62) + ('[4]St. Croix'!Z62) + ('[4]SWL&amp;P'!Z62) +([4]WEPCO!Z62)+('[4]Wisconsin Gas'!Z62)+([4]WPSC!Z62)</f>
        <v>277300</v>
      </c>
      <c r="AA62" s="147"/>
      <c r="AB62" s="147"/>
      <c r="AC62" s="148"/>
      <c r="AD62" s="146">
        <f>([4]Alliant!AD62) + ('[4]City Gas'!AD62) + ([4]Florence!AD62) + ('[4]MG&amp;E'!AD62) + ([4]Midwest!AD62) + ([4]NSP!AD62) + ('[4]St. Croix'!AD62) + ('[4]SWL&amp;P'!AD62) +([4]WEPCO!AD62)+('[4]Wisconsin Gas'!AD62)+([4]WPSC!AD62)</f>
        <v>320197</v>
      </c>
      <c r="AE62" s="147"/>
      <c r="AF62" s="147"/>
      <c r="AG62" s="148"/>
      <c r="AH62" s="146">
        <f>([4]Alliant!AH62) + ('[4]City Gas'!AH62) + ([4]Florence!AH62) + ('[4]MG&amp;E'!AH62) + ([4]Midwest!AH62) + ([4]NSP!AH62) + ('[4]St. Croix'!AH62) + ('[4]SWL&amp;P'!AH62) +([4]WEPCO!AH62)+('[4]Wisconsin Gas'!AH62)+([4]WPSC!AH62)</f>
        <v>140325</v>
      </c>
      <c r="AI62" s="147"/>
      <c r="AJ62" s="147"/>
      <c r="AK62" s="148"/>
      <c r="AL62" s="146">
        <f>([4]Alliant!AL62) + ('[4]City Gas'!AL62) + ([4]Florence!AL62) + ('[4]MG&amp;E'!AL62) + ([4]Midwest!AL62) + ([4]NSP!AL62) + ('[4]St. Croix'!AL62) + ('[4]SWL&amp;P'!AL62) +([4]WEPCO!AL62)+('[4]Wisconsin Gas'!AL62)+([4]WPSC!AL62)</f>
        <v>1759890</v>
      </c>
      <c r="AM62" s="148"/>
    </row>
    <row r="63" spans="1:39" ht="20.45" customHeight="1" x14ac:dyDescent="0.25">
      <c r="A63" s="196"/>
      <c r="B63" s="196"/>
      <c r="C63" s="71"/>
      <c r="D63" s="71"/>
      <c r="E63" s="71"/>
      <c r="F63" s="71"/>
      <c r="G63" s="71"/>
      <c r="H63" s="71"/>
      <c r="I63" s="196"/>
      <c r="J63" s="196"/>
      <c r="K63" s="196"/>
      <c r="L63" s="71"/>
      <c r="M63" s="196"/>
      <c r="N63" s="196"/>
      <c r="O63" s="196"/>
      <c r="P63" s="71"/>
      <c r="Q63" s="196"/>
      <c r="R63" s="196"/>
      <c r="S63" s="196"/>
      <c r="T63" s="71"/>
      <c r="U63" s="196"/>
      <c r="V63" s="196"/>
      <c r="W63" s="196"/>
      <c r="X63" s="196"/>
      <c r="Y63" s="196"/>
      <c r="Z63" s="196"/>
      <c r="AA63" s="196"/>
      <c r="AB63" s="196"/>
      <c r="AC63" s="71"/>
      <c r="AD63" s="196"/>
      <c r="AE63" s="196"/>
      <c r="AF63" s="196"/>
      <c r="AG63" s="196"/>
      <c r="AH63" s="196"/>
      <c r="AI63" s="196"/>
      <c r="AJ63" s="196"/>
      <c r="AK63" s="196"/>
      <c r="AL63" s="71"/>
      <c r="AM63" s="71"/>
    </row>
    <row r="64" spans="1:39" ht="20.25" customHeight="1" x14ac:dyDescent="0.25">
      <c r="A64" s="197" t="s">
        <v>203</v>
      </c>
      <c r="B64" s="198"/>
      <c r="C64" s="198"/>
      <c r="D64" s="198"/>
      <c r="E64" s="198"/>
      <c r="F64" s="198"/>
      <c r="G64" s="198"/>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9"/>
      <c r="AM64" s="71"/>
    </row>
    <row r="65" spans="1:39" ht="18" customHeight="1" x14ac:dyDescent="0.25">
      <c r="A65" s="200" t="s">
        <v>204</v>
      </c>
      <c r="B65" s="201"/>
      <c r="C65" s="201"/>
      <c r="D65" s="201"/>
      <c r="E65" s="201"/>
      <c r="F65" s="201"/>
      <c r="G65" s="202"/>
      <c r="H65" s="190" t="s">
        <v>205</v>
      </c>
      <c r="I65" s="191"/>
      <c r="J65" s="191"/>
      <c r="K65" s="191"/>
      <c r="L65" s="191"/>
      <c r="M65" s="191"/>
      <c r="N65" s="191"/>
      <c r="O65" s="191"/>
      <c r="P65" s="191"/>
      <c r="Q65" s="191"/>
      <c r="R65" s="191"/>
      <c r="S65" s="191"/>
      <c r="T65" s="191"/>
      <c r="U65" s="191"/>
      <c r="V65" s="191"/>
      <c r="W65" s="192"/>
      <c r="X65" s="190" t="s">
        <v>206</v>
      </c>
      <c r="Y65" s="191"/>
      <c r="Z65" s="191"/>
      <c r="AA65" s="191"/>
      <c r="AB65" s="191"/>
      <c r="AC65" s="191"/>
      <c r="AD65" s="191"/>
      <c r="AE65" s="191"/>
      <c r="AF65" s="191"/>
      <c r="AG65" s="191"/>
      <c r="AH65" s="191"/>
      <c r="AI65" s="191"/>
      <c r="AJ65" s="191"/>
      <c r="AK65" s="191"/>
      <c r="AL65" s="192"/>
      <c r="AM65" s="71"/>
    </row>
    <row r="66" spans="1:39" ht="12.95" customHeight="1" x14ac:dyDescent="0.2">
      <c r="A66" s="203"/>
      <c r="B66" s="204"/>
      <c r="C66" s="204"/>
      <c r="D66" s="204"/>
      <c r="E66" s="204"/>
      <c r="F66" s="204"/>
      <c r="G66" s="205"/>
      <c r="H66" s="190" t="s">
        <v>207</v>
      </c>
      <c r="I66" s="191"/>
      <c r="J66" s="191"/>
      <c r="K66" s="191"/>
      <c r="L66" s="191"/>
      <c r="M66" s="191"/>
      <c r="N66" s="191"/>
      <c r="O66" s="192"/>
      <c r="P66" s="193" t="s">
        <v>208</v>
      </c>
      <c r="Q66" s="194"/>
      <c r="R66" s="194"/>
      <c r="S66" s="194"/>
      <c r="T66" s="194"/>
      <c r="U66" s="194"/>
      <c r="V66" s="194"/>
      <c r="W66" s="195"/>
      <c r="X66" s="190" t="s">
        <v>207</v>
      </c>
      <c r="Y66" s="191"/>
      <c r="Z66" s="191"/>
      <c r="AA66" s="191"/>
      <c r="AB66" s="191"/>
      <c r="AC66" s="191"/>
      <c r="AD66" s="191"/>
      <c r="AE66" s="192"/>
      <c r="AF66" s="193" t="s">
        <v>208</v>
      </c>
      <c r="AG66" s="194"/>
      <c r="AH66" s="194"/>
      <c r="AI66" s="194"/>
      <c r="AJ66" s="194"/>
      <c r="AK66" s="194"/>
      <c r="AL66" s="195"/>
      <c r="AM66" s="70"/>
    </row>
    <row r="67" spans="1:39" ht="18" customHeight="1" x14ac:dyDescent="0.25">
      <c r="A67" s="187" t="s">
        <v>209</v>
      </c>
      <c r="B67" s="188"/>
      <c r="C67" s="188"/>
      <c r="D67" s="188"/>
      <c r="E67" s="188"/>
      <c r="F67" s="188"/>
      <c r="G67" s="189"/>
      <c r="H67" s="178">
        <f>([4]Alliant!H67) + ('[4]City Gas'!H67) + ([4]Florence!H67) + ('[4]MG&amp;E'!H67) + ([4]Midwest!H67) + ([4]NSP!H67) + ('[4]St. Croix'!H67) + ('[4]SWL&amp;P'!H67) +([4]WEPCO!H67)+('[4]Wisconsin Gas'!H67)+([4]WPSC!H67)</f>
        <v>10</v>
      </c>
      <c r="I67" s="179"/>
      <c r="J67" s="179"/>
      <c r="K67" s="179"/>
      <c r="L67" s="179"/>
      <c r="M67" s="179"/>
      <c r="N67" s="179"/>
      <c r="O67" s="180"/>
      <c r="P67" s="178">
        <f>([4]Alliant!P67) + ('[4]City Gas'!P67) + ([4]Florence!P67) + ('[4]MG&amp;E'!P67) + ([4]Midwest!P67) + ([4]NSP!P67) + ('[4]St. Croix'!P67) + ('[4]SWL&amp;P'!P67) +([4]WEPCO!P67)+('[4]Wisconsin Gas'!P67)+([4]WPSC!P67)</f>
        <v>4</v>
      </c>
      <c r="Q67" s="179"/>
      <c r="R67" s="179"/>
      <c r="S67" s="179"/>
      <c r="T67" s="179"/>
      <c r="U67" s="179"/>
      <c r="V67" s="179"/>
      <c r="W67" s="180"/>
      <c r="X67" s="178">
        <f>([4]Alliant!X67) + ('[4]City Gas'!X67) + ([4]Florence!X67) + ('[4]MG&amp;E'!X67) + ([4]Midwest!X67) + ([4]NSP!X67) + ('[4]St. Croix'!X67) + ('[4]SWL&amp;P'!X67) +([4]WEPCO!X67)+('[4]Wisconsin Gas'!X67)+([4]WPSC!X67)</f>
        <v>97</v>
      </c>
      <c r="Y67" s="179"/>
      <c r="Z67" s="179"/>
      <c r="AA67" s="179"/>
      <c r="AB67" s="179"/>
      <c r="AC67" s="179"/>
      <c r="AD67" s="179"/>
      <c r="AE67" s="180"/>
      <c r="AF67" s="178">
        <f>([4]Alliant!AF67) + ('[4]City Gas'!AF67) + ([4]Florence!AF67) + ('[4]MG&amp;E'!AF67) + ([4]Midwest!AF67) + ([4]NSP!AF67) + ('[4]St. Croix'!AF67) + ('[4]SWL&amp;P'!AF67) +([4]WEPCO!AF67)+('[4]Wisconsin Gas'!AF67)+([4]WPSC!AF67)</f>
        <v>60</v>
      </c>
      <c r="AG67" s="179"/>
      <c r="AH67" s="179"/>
      <c r="AI67" s="179"/>
      <c r="AJ67" s="179"/>
      <c r="AK67" s="179"/>
      <c r="AL67" s="180"/>
      <c r="AM67" s="71"/>
    </row>
    <row r="68" spans="1:39" ht="18" customHeight="1" x14ac:dyDescent="0.25">
      <c r="A68" s="184" t="s">
        <v>210</v>
      </c>
      <c r="B68" s="185"/>
      <c r="C68" s="185"/>
      <c r="D68" s="185"/>
      <c r="E68" s="185"/>
      <c r="F68" s="185"/>
      <c r="G68" s="186"/>
      <c r="H68" s="178">
        <f>([4]Alliant!H68) + ('[4]City Gas'!H68) + ([4]Florence!H68) + ('[4]MG&amp;E'!H68) + ([4]Midwest!H68) + ([4]NSP!H68) + ('[4]St. Croix'!H68) + ('[4]SWL&amp;P'!H68) +([4]WEPCO!H68)+('[4]Wisconsin Gas'!H68)+([4]WPSC!H68)</f>
        <v>15</v>
      </c>
      <c r="I68" s="179"/>
      <c r="J68" s="179"/>
      <c r="K68" s="179"/>
      <c r="L68" s="179"/>
      <c r="M68" s="179"/>
      <c r="N68" s="179"/>
      <c r="O68" s="180"/>
      <c r="P68" s="178">
        <f>([4]Alliant!P68) + ('[4]City Gas'!P68) + ([4]Florence!P68) + ('[4]MG&amp;E'!P68) + ([4]Midwest!P68) + ([4]NSP!P68) + ('[4]St. Croix'!P68) + ('[4]SWL&amp;P'!P68) +([4]WEPCO!P68)+('[4]Wisconsin Gas'!P68)+([4]WPSC!P68)</f>
        <v>8</v>
      </c>
      <c r="Q68" s="179"/>
      <c r="R68" s="179"/>
      <c r="S68" s="179"/>
      <c r="T68" s="179"/>
      <c r="U68" s="179"/>
      <c r="V68" s="179"/>
      <c r="W68" s="180"/>
      <c r="X68" s="178">
        <f>([4]Alliant!X68) + ('[4]City Gas'!X68) + ([4]Florence!X68) + ('[4]MG&amp;E'!X68) + ([4]Midwest!X68) + ([4]NSP!X68) + ('[4]St. Croix'!X68) + ('[4]SWL&amp;P'!X68) +([4]WEPCO!X68)+('[4]Wisconsin Gas'!X68)+([4]WPSC!X68)</f>
        <v>143</v>
      </c>
      <c r="Y68" s="179"/>
      <c r="Z68" s="179"/>
      <c r="AA68" s="179"/>
      <c r="AB68" s="179"/>
      <c r="AC68" s="179"/>
      <c r="AD68" s="179"/>
      <c r="AE68" s="180"/>
      <c r="AF68" s="178">
        <f>([4]Alliant!AF68) + ('[4]City Gas'!AF68) + ([4]Florence!AF68) + ('[4]MG&amp;E'!AF68) + ([4]Midwest!AF68) + ([4]NSP!AF68) + ('[4]St. Croix'!AF68) + ('[4]SWL&amp;P'!AF68) +([4]WEPCO!AF68)+('[4]Wisconsin Gas'!AF68)+([4]WPSC!AF68)</f>
        <v>98</v>
      </c>
      <c r="AG68" s="179"/>
      <c r="AH68" s="179"/>
      <c r="AI68" s="179"/>
      <c r="AJ68" s="179"/>
      <c r="AK68" s="179"/>
      <c r="AL68" s="180"/>
      <c r="AM68" s="71"/>
    </row>
    <row r="69" spans="1:39" ht="18" customHeight="1" x14ac:dyDescent="0.25">
      <c r="A69" s="187" t="s">
        <v>211</v>
      </c>
      <c r="B69" s="188"/>
      <c r="C69" s="188"/>
      <c r="D69" s="188"/>
      <c r="E69" s="188"/>
      <c r="F69" s="188"/>
      <c r="G69" s="189"/>
      <c r="H69" s="178">
        <f>([4]Alliant!H69) + ('[4]City Gas'!H69) + ([4]Florence!H69) + ('[4]MG&amp;E'!H69) + ([4]Midwest!H69) + ([4]NSP!H69) + ('[4]St. Croix'!H69) + ('[4]SWL&amp;P'!H69) +([4]WEPCO!H69)+('[4]Wisconsin Gas'!H69)+([4]WPSC!H69)</f>
        <v>243</v>
      </c>
      <c r="I69" s="179"/>
      <c r="J69" s="179"/>
      <c r="K69" s="179"/>
      <c r="L69" s="179"/>
      <c r="M69" s="179"/>
      <c r="N69" s="179"/>
      <c r="O69" s="180"/>
      <c r="P69" s="178">
        <f>([4]Alliant!P69) + ('[4]City Gas'!P69) + ([4]Florence!P69) + ('[4]MG&amp;E'!P69) + ([4]Midwest!P69) + ([4]NSP!P69) + ('[4]St. Croix'!P69) + ('[4]SWL&amp;P'!P69) +([4]WEPCO!P69)+('[4]Wisconsin Gas'!P69)+([4]WPSC!P69)</f>
        <v>232</v>
      </c>
      <c r="Q69" s="179"/>
      <c r="R69" s="179"/>
      <c r="S69" s="179"/>
      <c r="T69" s="179"/>
      <c r="U69" s="179"/>
      <c r="V69" s="179"/>
      <c r="W69" s="180"/>
      <c r="X69" s="178">
        <f>([4]Alliant!X69) + ('[4]City Gas'!X69) + ([4]Florence!X69) + ('[4]MG&amp;E'!X69) + ([4]Midwest!X69) + ([4]NSP!X69) + ('[4]St. Croix'!X69) + ('[4]SWL&amp;P'!X69) +([4]WEPCO!X69)+('[4]Wisconsin Gas'!X69)+([4]WPSC!X69)</f>
        <v>1029</v>
      </c>
      <c r="Y69" s="179"/>
      <c r="Z69" s="179"/>
      <c r="AA69" s="179"/>
      <c r="AB69" s="179"/>
      <c r="AC69" s="179"/>
      <c r="AD69" s="179"/>
      <c r="AE69" s="180"/>
      <c r="AF69" s="178">
        <f>([4]Alliant!AF69) + ('[4]City Gas'!AF69) + ([4]Florence!AF69) + ('[4]MG&amp;E'!AF69) + ([4]Midwest!AF69) + ([4]NSP!AF69) + ('[4]St. Croix'!AF69) + ('[4]SWL&amp;P'!AF69) +([4]WEPCO!AF69)+('[4]Wisconsin Gas'!AF69)+([4]WPSC!AF69)</f>
        <v>952</v>
      </c>
      <c r="AG69" s="179"/>
      <c r="AH69" s="179"/>
      <c r="AI69" s="179"/>
      <c r="AJ69" s="179"/>
      <c r="AK69" s="179"/>
      <c r="AL69" s="180"/>
      <c r="AM69" s="71"/>
    </row>
    <row r="70" spans="1:39" ht="18" customHeight="1" x14ac:dyDescent="0.25">
      <c r="A70" s="181" t="s">
        <v>212</v>
      </c>
      <c r="B70" s="182"/>
      <c r="C70" s="182"/>
      <c r="D70" s="182"/>
      <c r="E70" s="182"/>
      <c r="F70" s="182"/>
      <c r="G70" s="183"/>
      <c r="H70" s="178">
        <f>([4]Alliant!H70) + ('[4]City Gas'!H70) + ([4]Florence!H70) + ('[4]MG&amp;E'!H70) + ([4]Midwest!H70) + ([4]NSP!H70) + ('[4]St. Croix'!H70) + ('[4]SWL&amp;P'!H70) +([4]WEPCO!H70)+('[4]Wisconsin Gas'!H70)+([4]WPSC!H70)</f>
        <v>4</v>
      </c>
      <c r="I70" s="179"/>
      <c r="J70" s="179"/>
      <c r="K70" s="179"/>
      <c r="L70" s="179"/>
      <c r="M70" s="179"/>
      <c r="N70" s="179"/>
      <c r="O70" s="180"/>
      <c r="P70" s="178">
        <f>([4]Alliant!P70) + ('[4]City Gas'!P70) + ([4]Florence!P70) + ('[4]MG&amp;E'!P70) + ([4]Midwest!P70) + ([4]NSP!P70) + ('[4]St. Croix'!P70) + ('[4]SWL&amp;P'!P70) +([4]WEPCO!P70)+('[4]Wisconsin Gas'!P70)+([4]WPSC!P70)</f>
        <v>3</v>
      </c>
      <c r="Q70" s="179"/>
      <c r="R70" s="179"/>
      <c r="S70" s="179"/>
      <c r="T70" s="179"/>
      <c r="U70" s="179"/>
      <c r="V70" s="179"/>
      <c r="W70" s="180"/>
      <c r="X70" s="178">
        <f>([4]Alliant!X70) + ('[4]City Gas'!X70) + ([4]Florence!X70) + ('[4]MG&amp;E'!X70) + ([4]Midwest!X70) + ([4]NSP!X70) + ('[4]St. Croix'!X70) + ('[4]SWL&amp;P'!X70) +([4]WEPCO!X70)+('[4]Wisconsin Gas'!X70)+([4]WPSC!X70)</f>
        <v>282</v>
      </c>
      <c r="Y70" s="179"/>
      <c r="Z70" s="179"/>
      <c r="AA70" s="179"/>
      <c r="AB70" s="179"/>
      <c r="AC70" s="179"/>
      <c r="AD70" s="179"/>
      <c r="AE70" s="180"/>
      <c r="AF70" s="178">
        <f>([4]Alliant!AF70) + ('[4]City Gas'!AF70) + ([4]Florence!AF70) + ('[4]MG&amp;E'!AF70) + ([4]Midwest!AF70) + ([4]NSP!AF70) + ('[4]St. Croix'!AF70) + ('[4]SWL&amp;P'!AF70) +([4]WEPCO!AF70)+('[4]Wisconsin Gas'!AF70)+([4]WPSC!AF70)</f>
        <v>253</v>
      </c>
      <c r="AG70" s="179"/>
      <c r="AH70" s="179"/>
      <c r="AI70" s="179"/>
      <c r="AJ70" s="179"/>
      <c r="AK70" s="179"/>
      <c r="AL70" s="180"/>
      <c r="AM70" s="71"/>
    </row>
    <row r="71" spans="1:39" ht="18" customHeight="1" x14ac:dyDescent="0.25">
      <c r="A71" s="181" t="s">
        <v>213</v>
      </c>
      <c r="B71" s="182"/>
      <c r="C71" s="182"/>
      <c r="D71" s="182"/>
      <c r="E71" s="182"/>
      <c r="F71" s="182"/>
      <c r="G71" s="183"/>
      <c r="H71" s="178">
        <f>([4]Alliant!H71) + ('[4]City Gas'!H71) + ([4]Florence!H71) + ('[4]MG&amp;E'!H71) + ([4]Midwest!H71) + ([4]NSP!H71) + ('[4]St. Croix'!H71) + ('[4]SWL&amp;P'!H71) +([4]WEPCO!H71)+('[4]Wisconsin Gas'!H71)+([4]WPSC!H71)</f>
        <v>52</v>
      </c>
      <c r="I71" s="179"/>
      <c r="J71" s="179"/>
      <c r="K71" s="179"/>
      <c r="L71" s="179"/>
      <c r="M71" s="179"/>
      <c r="N71" s="179"/>
      <c r="O71" s="180"/>
      <c r="P71" s="178">
        <f>([4]Alliant!P71) + ('[4]City Gas'!P71) + ([4]Florence!P71) + ('[4]MG&amp;E'!P71) + ([4]Midwest!P71) + ([4]NSP!P71) + ('[4]St. Croix'!P71) + ('[4]SWL&amp;P'!P71) +([4]WEPCO!P71)+('[4]Wisconsin Gas'!P71)+([4]WPSC!P71)</f>
        <v>19</v>
      </c>
      <c r="Q71" s="179"/>
      <c r="R71" s="179"/>
      <c r="S71" s="179"/>
      <c r="T71" s="179"/>
      <c r="U71" s="179"/>
      <c r="V71" s="179"/>
      <c r="W71" s="180"/>
      <c r="X71" s="178">
        <f>([4]Alliant!X71) + ('[4]City Gas'!X71) + ([4]Florence!X71) + ('[4]MG&amp;E'!X71) + ([4]Midwest!X71) + ([4]NSP!X71) + ('[4]St. Croix'!X71) + ('[4]SWL&amp;P'!X71) +([4]WEPCO!X71)+('[4]Wisconsin Gas'!X71)+([4]WPSC!X71)</f>
        <v>249</v>
      </c>
      <c r="Y71" s="179"/>
      <c r="Z71" s="179"/>
      <c r="AA71" s="179"/>
      <c r="AB71" s="179"/>
      <c r="AC71" s="179"/>
      <c r="AD71" s="179"/>
      <c r="AE71" s="180"/>
      <c r="AF71" s="178">
        <f>([4]Alliant!AF71) + ('[4]City Gas'!AF71) + ([4]Florence!AF71) + ('[4]MG&amp;E'!AF71) + ([4]Midwest!AF71) + ([4]NSP!AF71) + ('[4]St. Croix'!AF71) + ('[4]SWL&amp;P'!AF71) +([4]WEPCO!AF71)+('[4]Wisconsin Gas'!AF71)+([4]WPSC!AF71)</f>
        <v>79</v>
      </c>
      <c r="AG71" s="179"/>
      <c r="AH71" s="179"/>
      <c r="AI71" s="179"/>
      <c r="AJ71" s="179"/>
      <c r="AK71" s="179"/>
      <c r="AL71" s="180"/>
      <c r="AM71" s="71"/>
    </row>
    <row r="72" spans="1:39" ht="16.350000000000001" customHeight="1" x14ac:dyDescent="0.25">
      <c r="A72" s="161"/>
      <c r="B72" s="162"/>
      <c r="C72" s="162"/>
      <c r="D72" s="162"/>
      <c r="E72" s="162"/>
      <c r="F72" s="162"/>
      <c r="G72" s="162"/>
      <c r="H72" s="162"/>
      <c r="I72" s="162"/>
      <c r="J72" s="162"/>
      <c r="K72" s="162"/>
      <c r="L72" s="162"/>
      <c r="M72" s="162"/>
      <c r="N72" s="162"/>
      <c r="O72" s="162"/>
      <c r="P72" s="162"/>
      <c r="Q72" s="162"/>
      <c r="R72" s="162"/>
      <c r="S72" s="162"/>
      <c r="T72" s="162"/>
      <c r="U72" s="162"/>
      <c r="V72" s="162"/>
      <c r="W72" s="162"/>
      <c r="X72" s="162"/>
      <c r="Y72" s="162"/>
      <c r="Z72" s="162"/>
      <c r="AA72" s="162"/>
      <c r="AB72" s="162"/>
      <c r="AC72" s="162"/>
      <c r="AD72" s="162"/>
      <c r="AE72" s="162"/>
      <c r="AF72" s="162"/>
      <c r="AG72" s="162"/>
      <c r="AH72" s="162"/>
      <c r="AI72" s="162"/>
      <c r="AJ72" s="162"/>
      <c r="AK72" s="162"/>
      <c r="AL72" s="163"/>
      <c r="AM72" s="71"/>
    </row>
    <row r="73" spans="1:39" ht="18" customHeight="1" x14ac:dyDescent="0.25">
      <c r="A73" s="136" t="s">
        <v>214</v>
      </c>
      <c r="B73" s="176"/>
      <c r="C73" s="176"/>
      <c r="D73" s="176"/>
      <c r="E73" s="176"/>
      <c r="F73" s="176"/>
      <c r="G73" s="177"/>
      <c r="H73" s="178">
        <f>([4]Alliant!H73) + ('[4]City Gas'!H73) + ([4]Florence!H73) + ('[4]MG&amp;E'!H73) + ([4]Midwest!H73) + ([4]NSP!H73) + ('[4]St. Croix'!H73) + ('[4]SWL&amp;P'!H73) +([4]WEPCO!H73)+('[4]Wisconsin Gas'!H73)+([4]WPSC!H73)</f>
        <v>90</v>
      </c>
      <c r="I73" s="179"/>
      <c r="J73" s="179"/>
      <c r="K73" s="179"/>
      <c r="L73" s="179"/>
      <c r="M73" s="179"/>
      <c r="N73" s="179"/>
      <c r="O73" s="180"/>
      <c r="P73" s="178">
        <f>([4]Alliant!P73) + ('[4]City Gas'!P73) + ([4]Florence!P73) + ('[4]MG&amp;E'!P73) + ([4]Midwest!P73) + ([4]NSP!P73) + ('[4]St. Croix'!P73) + ('[4]SWL&amp;P'!P73) +([4]WEPCO!P73)+('[4]Wisconsin Gas'!P73)+([4]WPSC!P73)</f>
        <v>9</v>
      </c>
      <c r="Q73" s="179"/>
      <c r="R73" s="179"/>
      <c r="S73" s="179"/>
      <c r="T73" s="179"/>
      <c r="U73" s="179"/>
      <c r="V73" s="179"/>
      <c r="W73" s="180"/>
      <c r="X73" s="178">
        <f>([4]Alliant!X73) + ('[4]City Gas'!X73) + ([4]Florence!X73) + ('[4]MG&amp;E'!X73) + ([4]Midwest!X73) + ([4]NSP!X73) + ('[4]St. Croix'!X73) + ('[4]SWL&amp;P'!X73) +([4]WEPCO!X73)+('[4]Wisconsin Gas'!X73)+([4]WPSC!X73)</f>
        <v>4338</v>
      </c>
      <c r="Y73" s="179"/>
      <c r="Z73" s="179"/>
      <c r="AA73" s="179"/>
      <c r="AB73" s="179"/>
      <c r="AC73" s="179"/>
      <c r="AD73" s="179"/>
      <c r="AE73" s="180"/>
      <c r="AF73" s="178">
        <f>([4]Alliant!AF73) + ('[4]City Gas'!AF73) + ([4]Florence!AF73) + ('[4]MG&amp;E'!AF73) + ([4]Midwest!AF73) + ([4]NSP!AF73) + ('[4]St. Croix'!AF73) + ('[4]SWL&amp;P'!AF73) +([4]WEPCO!AF73)+('[4]Wisconsin Gas'!AF73)+([4]WPSC!AF73)</f>
        <v>547</v>
      </c>
      <c r="AG73" s="179"/>
      <c r="AH73" s="179"/>
      <c r="AI73" s="179"/>
      <c r="AJ73" s="179"/>
      <c r="AK73" s="179"/>
      <c r="AL73" s="180"/>
    </row>
    <row r="74" spans="1:39" ht="18" customHeight="1" x14ac:dyDescent="0.25">
      <c r="A74" s="136" t="s">
        <v>215</v>
      </c>
      <c r="B74" s="176"/>
      <c r="C74" s="176"/>
      <c r="D74" s="176"/>
      <c r="E74" s="176"/>
      <c r="F74" s="176"/>
      <c r="G74" s="177"/>
      <c r="H74" s="178">
        <f>([4]Alliant!H74) + ('[4]City Gas'!H74) + ([4]Florence!H74) + ('[4]MG&amp;E'!H74) + ([4]Midwest!H74) + ([4]NSP!H74) + ('[4]St. Croix'!H74) + ('[4]SWL&amp;P'!H74) +([4]WEPCO!H74)+('[4]Wisconsin Gas'!H74)+([4]WPSC!H74)</f>
        <v>37</v>
      </c>
      <c r="I74" s="179"/>
      <c r="J74" s="179"/>
      <c r="K74" s="179"/>
      <c r="L74" s="179"/>
      <c r="M74" s="179"/>
      <c r="N74" s="179"/>
      <c r="O74" s="180"/>
      <c r="P74" s="178">
        <f>([4]Alliant!P74) + ('[4]City Gas'!P74) + ([4]Florence!P74) + ('[4]MG&amp;E'!P74) + ([4]Midwest!P74) + ([4]NSP!P74) + ('[4]St. Croix'!P74) + ('[4]SWL&amp;P'!P74) +([4]WEPCO!P74)+('[4]Wisconsin Gas'!P74)+([4]WPSC!P74)</f>
        <v>6</v>
      </c>
      <c r="Q74" s="179"/>
      <c r="R74" s="179"/>
      <c r="S74" s="179"/>
      <c r="T74" s="179"/>
      <c r="U74" s="179"/>
      <c r="V74" s="179"/>
      <c r="W74" s="180"/>
      <c r="X74" s="178">
        <f>([4]Alliant!X74) + ('[4]City Gas'!X74) + ([4]Florence!X74) + ('[4]MG&amp;E'!X74) + ([4]Midwest!X74) + ([4]NSP!X74) + ('[4]St. Croix'!X74) + ('[4]SWL&amp;P'!X74) +([4]WEPCO!X74)+('[4]Wisconsin Gas'!X74)+([4]WPSC!X74)</f>
        <v>116</v>
      </c>
      <c r="Y74" s="179"/>
      <c r="Z74" s="179"/>
      <c r="AA74" s="179"/>
      <c r="AB74" s="179"/>
      <c r="AC74" s="179"/>
      <c r="AD74" s="179"/>
      <c r="AE74" s="180"/>
      <c r="AF74" s="178">
        <f>([4]Alliant!AF74) + ('[4]City Gas'!AF74) + ([4]Florence!AF74) + ('[4]MG&amp;E'!AF74) + ([4]Midwest!AF74) + ([4]NSP!AF74) + ('[4]St. Croix'!AF74) + ('[4]SWL&amp;P'!AF74) +([4]WEPCO!AF74)+('[4]Wisconsin Gas'!AF74)+([4]WPSC!AF74)</f>
        <v>21</v>
      </c>
      <c r="AG74" s="179"/>
      <c r="AH74" s="179"/>
      <c r="AI74" s="179"/>
      <c r="AJ74" s="179"/>
      <c r="AK74" s="179"/>
      <c r="AL74" s="180"/>
    </row>
    <row r="75" spans="1:39" ht="18" customHeight="1" x14ac:dyDescent="0.25">
      <c r="A75" s="136" t="s">
        <v>216</v>
      </c>
      <c r="B75" s="176"/>
      <c r="C75" s="176"/>
      <c r="D75" s="176"/>
      <c r="E75" s="176"/>
      <c r="F75" s="176"/>
      <c r="G75" s="177"/>
      <c r="H75" s="178">
        <f>([4]Alliant!H75) + ('[4]City Gas'!H75) + ([4]Florence!H75) + ('[4]MG&amp;E'!H75) + ([4]Midwest!H75) + ([4]NSP!H75) + ('[4]St. Croix'!H75) + ('[4]SWL&amp;P'!H75) +([4]WEPCO!H75)+('[4]Wisconsin Gas'!H75)+([4]WPSC!H75)</f>
        <v>14</v>
      </c>
      <c r="I75" s="179"/>
      <c r="J75" s="179"/>
      <c r="K75" s="179"/>
      <c r="L75" s="179"/>
      <c r="M75" s="179"/>
      <c r="N75" s="179"/>
      <c r="O75" s="180"/>
      <c r="P75" s="178">
        <f>([4]Alliant!P75) + ('[4]City Gas'!P75) + ([4]Florence!P75) + ('[4]MG&amp;E'!P75) + ([4]Midwest!P75) + ([4]NSP!P75) + ('[4]St. Croix'!P75) + ('[4]SWL&amp;P'!P75) +([4]WEPCO!P75)+('[4]Wisconsin Gas'!P75)+([4]WPSC!P75)</f>
        <v>1</v>
      </c>
      <c r="Q75" s="179"/>
      <c r="R75" s="179"/>
      <c r="S75" s="179"/>
      <c r="T75" s="179"/>
      <c r="U75" s="179"/>
      <c r="V75" s="179"/>
      <c r="W75" s="180"/>
      <c r="X75" s="178">
        <f>([4]Alliant!X75) + ('[4]City Gas'!X75) + ([4]Florence!X75) + ('[4]MG&amp;E'!X75) + ([4]Midwest!X75) + ([4]NSP!X75) + ('[4]St. Croix'!X75) + ('[4]SWL&amp;P'!X75) +([4]WEPCO!X75)+('[4]Wisconsin Gas'!X75)+([4]WPSC!X75)</f>
        <v>110</v>
      </c>
      <c r="Y75" s="179"/>
      <c r="Z75" s="179"/>
      <c r="AA75" s="179"/>
      <c r="AB75" s="179"/>
      <c r="AC75" s="179"/>
      <c r="AD75" s="179"/>
      <c r="AE75" s="180"/>
      <c r="AF75" s="178">
        <f>([4]Alliant!AF75) + ('[4]City Gas'!AF75) + ([4]Florence!AF75) + ('[4]MG&amp;E'!AF75) + ([4]Midwest!AF75) + ([4]NSP!AF75) + ('[4]St. Croix'!AF75) + ('[4]SWL&amp;P'!AF75) +([4]WEPCO!AF75)+('[4]Wisconsin Gas'!AF75)+([4]WPSC!AF75)</f>
        <v>51</v>
      </c>
      <c r="AG75" s="179"/>
      <c r="AH75" s="179"/>
      <c r="AI75" s="179"/>
      <c r="AJ75" s="179"/>
      <c r="AK75" s="179"/>
      <c r="AL75" s="180"/>
    </row>
    <row r="76" spans="1:39" ht="36" customHeight="1" x14ac:dyDescent="0.25">
      <c r="A76" s="167" t="s">
        <v>217</v>
      </c>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168"/>
      <c r="AA76" s="168"/>
      <c r="AB76" s="168"/>
      <c r="AC76" s="168"/>
      <c r="AD76" s="168"/>
      <c r="AE76" s="168"/>
      <c r="AF76" s="168"/>
      <c r="AG76" s="168"/>
      <c r="AH76" s="168"/>
      <c r="AI76" s="168"/>
      <c r="AJ76" s="168"/>
      <c r="AK76" s="168"/>
      <c r="AL76" s="169"/>
    </row>
    <row r="77" spans="1:39" ht="6.95" customHeight="1" x14ac:dyDescent="0.2">
      <c r="A77" s="170"/>
      <c r="B77" s="171"/>
      <c r="C77" s="171"/>
      <c r="D77" s="171"/>
      <c r="E77" s="171"/>
      <c r="F77" s="171"/>
      <c r="G77" s="171"/>
      <c r="H77" s="171"/>
      <c r="I77" s="171"/>
      <c r="J77" s="171"/>
      <c r="K77" s="171"/>
      <c r="L77" s="171"/>
      <c r="M77" s="171"/>
      <c r="N77" s="171"/>
      <c r="O77" s="171"/>
      <c r="P77" s="171"/>
      <c r="Q77" s="171"/>
      <c r="R77" s="171"/>
      <c r="S77" s="171"/>
      <c r="T77" s="171"/>
      <c r="U77" s="171"/>
      <c r="V77" s="171"/>
      <c r="W77" s="171"/>
      <c r="X77" s="171"/>
      <c r="Y77" s="171"/>
      <c r="Z77" s="171"/>
      <c r="AA77" s="171"/>
      <c r="AB77" s="171"/>
      <c r="AC77" s="171"/>
      <c r="AD77" s="171"/>
      <c r="AE77" s="171"/>
      <c r="AF77" s="171"/>
      <c r="AG77" s="171"/>
      <c r="AH77" s="171"/>
      <c r="AI77" s="171"/>
      <c r="AJ77" s="171"/>
      <c r="AK77" s="171"/>
      <c r="AL77" s="172"/>
    </row>
    <row r="78" spans="1:39" ht="21.95" customHeight="1" x14ac:dyDescent="0.25">
      <c r="A78" s="140" t="s">
        <v>218</v>
      </c>
      <c r="B78" s="141"/>
      <c r="C78" s="141"/>
      <c r="D78" s="141"/>
      <c r="E78" s="141"/>
      <c r="F78" s="141"/>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1"/>
      <c r="AL78" s="142"/>
    </row>
    <row r="79" spans="1:39" ht="15" customHeight="1" x14ac:dyDescent="0.25">
      <c r="A79" s="164" t="s">
        <v>219</v>
      </c>
      <c r="B79" s="165"/>
      <c r="C79" s="165"/>
      <c r="D79" s="165"/>
      <c r="E79" s="165"/>
      <c r="F79" s="165"/>
      <c r="G79" s="165"/>
      <c r="H79" s="165"/>
      <c r="I79" s="165"/>
      <c r="J79" s="165"/>
      <c r="K79" s="165"/>
      <c r="L79" s="165"/>
      <c r="M79" s="166"/>
      <c r="N79" s="146">
        <f>([4]Alliant!N79) + ('[4]City Gas'!N79) + ([4]Florence!N79) + ('[4]MG&amp;E'!N79) + ([4]Midwest!N79) + ([4]NSP!N79) + ('[4]St. Croix'!N79) + ('[4]SWL&amp;P'!N79) +([4]WEPCO!N79)+('[4]Wisconsin Gas'!N79)+([4]WPSC!N79)</f>
        <v>340</v>
      </c>
      <c r="O79" s="147"/>
      <c r="P79" s="147"/>
      <c r="Q79" s="147"/>
      <c r="R79" s="148"/>
      <c r="S79" s="173" t="s">
        <v>220</v>
      </c>
      <c r="T79" s="174"/>
      <c r="U79" s="174"/>
      <c r="V79" s="174"/>
      <c r="W79" s="174"/>
      <c r="X79" s="174"/>
      <c r="Y79" s="174"/>
      <c r="Z79" s="174"/>
      <c r="AA79" s="174"/>
      <c r="AB79" s="174"/>
      <c r="AC79" s="174"/>
      <c r="AD79" s="174"/>
      <c r="AE79" s="174"/>
      <c r="AF79" s="174"/>
      <c r="AG79" s="174"/>
      <c r="AH79" s="174"/>
      <c r="AI79" s="174"/>
      <c r="AJ79" s="175"/>
      <c r="AK79" s="146">
        <f>([4]Alliant!AK79) + ('[4]City Gas'!AK79) + ([4]Florence!AK79) + ('[4]MG&amp;E'!AK79) + ([4]Midwest!AK79) + ([4]NSP!AK79) + ('[4]St. Croix'!AK79) + ('[4]SWL&amp;P'!AK79) +([4]WEPCO!AK79)+('[4]Wisconsin Gas'!AK79)+([4]WPSC!AK79)</f>
        <v>266</v>
      </c>
      <c r="AL79" s="148"/>
    </row>
    <row r="80" spans="1:39" ht="14.1" customHeight="1" x14ac:dyDescent="0.25">
      <c r="A80" s="143" t="s">
        <v>221</v>
      </c>
      <c r="B80" s="144"/>
      <c r="C80" s="144"/>
      <c r="D80" s="144"/>
      <c r="E80" s="144"/>
      <c r="F80" s="144"/>
      <c r="G80" s="144"/>
      <c r="H80" s="144"/>
      <c r="I80" s="144"/>
      <c r="J80" s="144"/>
      <c r="K80" s="144"/>
      <c r="L80" s="144"/>
      <c r="M80" s="145"/>
      <c r="N80" s="146">
        <f>([4]Alliant!N80) + ('[4]City Gas'!N80) + ([4]Florence!N80) + ('[4]MG&amp;E'!N80) + ([4]Midwest!N80) + ([4]NSP!N80) + ('[4]St. Croix'!N80) + ('[4]SWL&amp;P'!N80) +([4]WEPCO!N80)+('[4]Wisconsin Gas'!N80)+([4]WPSC!N80)</f>
        <v>247</v>
      </c>
      <c r="O80" s="147"/>
      <c r="P80" s="147"/>
      <c r="Q80" s="147"/>
      <c r="R80" s="148"/>
      <c r="S80" s="143" t="s">
        <v>222</v>
      </c>
      <c r="T80" s="144"/>
      <c r="U80" s="144"/>
      <c r="V80" s="144"/>
      <c r="W80" s="144"/>
      <c r="X80" s="144"/>
      <c r="Y80" s="144"/>
      <c r="Z80" s="144"/>
      <c r="AA80" s="144"/>
      <c r="AB80" s="144"/>
      <c r="AC80" s="144"/>
      <c r="AD80" s="144"/>
      <c r="AE80" s="144"/>
      <c r="AF80" s="144"/>
      <c r="AG80" s="144"/>
      <c r="AH80" s="144"/>
      <c r="AI80" s="144"/>
      <c r="AJ80" s="145"/>
      <c r="AK80" s="146">
        <f>([4]Alliant!AK80) + ('[4]City Gas'!AK80) + ([4]Florence!AK80) + ('[4]MG&amp;E'!AK80) + ([4]Midwest!AK80) + ([4]NSP!AK80) + ('[4]St. Croix'!AK80) + ('[4]SWL&amp;P'!AK80) +([4]WEPCO!AK80)+('[4]Wisconsin Gas'!AK80)+([4]WPSC!AK80)</f>
        <v>2</v>
      </c>
      <c r="AL80" s="148"/>
    </row>
    <row r="81" spans="1:38" ht="15" customHeight="1" x14ac:dyDescent="0.25">
      <c r="A81" s="143" t="s">
        <v>223</v>
      </c>
      <c r="B81" s="144"/>
      <c r="C81" s="144"/>
      <c r="D81" s="144"/>
      <c r="E81" s="144"/>
      <c r="F81" s="144"/>
      <c r="G81" s="144"/>
      <c r="H81" s="144"/>
      <c r="I81" s="144"/>
      <c r="J81" s="144"/>
      <c r="K81" s="144"/>
      <c r="L81" s="144"/>
      <c r="M81" s="145"/>
      <c r="N81" s="146">
        <f>([4]Alliant!N81) + ('[4]City Gas'!N81) + ([4]Florence!N81) + ('[4]MG&amp;E'!N81) + ([4]Midwest!N81) + ([4]NSP!N81) + ('[4]St. Croix'!N81) + ('[4]SWL&amp;P'!N81) +([4]WEPCO!N81)+('[4]Wisconsin Gas'!N81)+([4]WPSC!N81)</f>
        <v>40</v>
      </c>
      <c r="O81" s="147"/>
      <c r="P81" s="147"/>
      <c r="Q81" s="147"/>
      <c r="R81" s="148"/>
      <c r="S81" s="143" t="s">
        <v>224</v>
      </c>
      <c r="T81" s="144"/>
      <c r="U81" s="144"/>
      <c r="V81" s="144"/>
      <c r="W81" s="144"/>
      <c r="X81" s="144"/>
      <c r="Y81" s="144"/>
      <c r="Z81" s="144"/>
      <c r="AA81" s="144"/>
      <c r="AB81" s="144"/>
      <c r="AC81" s="144"/>
      <c r="AD81" s="144"/>
      <c r="AE81" s="144"/>
      <c r="AF81" s="144"/>
      <c r="AG81" s="144"/>
      <c r="AH81" s="144"/>
      <c r="AI81" s="144"/>
      <c r="AJ81" s="145"/>
      <c r="AK81" s="146">
        <f>([4]Alliant!AK81) + ('[4]City Gas'!AK81) + ([4]Florence!AK81) + ('[4]MG&amp;E'!AK81) + ([4]Midwest!AK81) + ([4]NSP!AK81) + ('[4]St. Croix'!AK81) + ('[4]SWL&amp;P'!AK81) +([4]WEPCO!AK81)+('[4]Wisconsin Gas'!AK81)+([4]WPSC!AK81)</f>
        <v>26</v>
      </c>
      <c r="AL81" s="148"/>
    </row>
    <row r="82" spans="1:38" ht="14.1" customHeight="1" x14ac:dyDescent="0.25">
      <c r="A82" s="143" t="s">
        <v>225</v>
      </c>
      <c r="B82" s="144"/>
      <c r="C82" s="144"/>
      <c r="D82" s="144"/>
      <c r="E82" s="144"/>
      <c r="F82" s="144"/>
      <c r="G82" s="144"/>
      <c r="H82" s="144"/>
      <c r="I82" s="144"/>
      <c r="J82" s="144"/>
      <c r="K82" s="144"/>
      <c r="L82" s="144"/>
      <c r="M82" s="145"/>
      <c r="N82" s="146">
        <f>([4]Alliant!N82) + ('[4]City Gas'!N82) + ([4]Florence!N82) + ('[4]MG&amp;E'!N82) + ([4]Midwest!N82) + ([4]NSP!N82) + ('[4]St. Croix'!N82) + ('[4]SWL&amp;P'!N82) +([4]WEPCO!N82)+('[4]Wisconsin Gas'!N82)+([4]WPSC!N82)</f>
        <v>25</v>
      </c>
      <c r="O82" s="147"/>
      <c r="P82" s="147"/>
      <c r="Q82" s="147"/>
      <c r="R82" s="148"/>
      <c r="S82" s="143" t="s">
        <v>226</v>
      </c>
      <c r="T82" s="144"/>
      <c r="U82" s="144"/>
      <c r="V82" s="144"/>
      <c r="W82" s="144"/>
      <c r="X82" s="144"/>
      <c r="Y82" s="144"/>
      <c r="Z82" s="144"/>
      <c r="AA82" s="144"/>
      <c r="AB82" s="144"/>
      <c r="AC82" s="144"/>
      <c r="AD82" s="144"/>
      <c r="AE82" s="144"/>
      <c r="AF82" s="144"/>
      <c r="AG82" s="144"/>
      <c r="AH82" s="144"/>
      <c r="AI82" s="144"/>
      <c r="AJ82" s="145"/>
      <c r="AK82" s="146">
        <f>([4]Alliant!AK82) + ('[4]City Gas'!AK82) + ([4]Florence!AK82) + ('[4]MG&amp;E'!AK82) + ([4]Midwest!AK82) + ([4]NSP!AK82) + ('[4]St. Croix'!AK82) + ('[4]SWL&amp;P'!AK82) +([4]WEPCO!AK82)+('[4]Wisconsin Gas'!AK82)+([4]WPSC!AK82)</f>
        <v>117</v>
      </c>
      <c r="AL82" s="148"/>
    </row>
    <row r="83" spans="1:38" ht="21" customHeight="1" x14ac:dyDescent="0.25">
      <c r="A83" s="143" t="s">
        <v>227</v>
      </c>
      <c r="B83" s="144"/>
      <c r="C83" s="144"/>
      <c r="D83" s="144"/>
      <c r="E83" s="144"/>
      <c r="F83" s="144"/>
      <c r="G83" s="144"/>
      <c r="H83" s="144"/>
      <c r="I83" s="144"/>
      <c r="J83" s="144"/>
      <c r="K83" s="144"/>
      <c r="L83" s="144"/>
      <c r="M83" s="145"/>
      <c r="N83" s="146">
        <f>([4]Alliant!N83) + ('[4]City Gas'!N83) + ([4]Florence!N83) + ('[4]MG&amp;E'!N83) + ([4]Midwest!N83) + ([4]NSP!N83) + ('[4]St. Croix'!N83) + ('[4]SWL&amp;P'!N83) +([4]WEPCO!N83)+('[4]Wisconsin Gas'!N83)+([4]WPSC!N83)</f>
        <v>28</v>
      </c>
      <c r="O83" s="147"/>
      <c r="P83" s="147"/>
      <c r="Q83" s="147"/>
      <c r="R83" s="148"/>
      <c r="S83" s="143" t="s">
        <v>228</v>
      </c>
      <c r="T83" s="144"/>
      <c r="U83" s="144"/>
      <c r="V83" s="144"/>
      <c r="W83" s="144"/>
      <c r="X83" s="144"/>
      <c r="Y83" s="144"/>
      <c r="Z83" s="144"/>
      <c r="AA83" s="144"/>
      <c r="AB83" s="144"/>
      <c r="AC83" s="144"/>
      <c r="AD83" s="144"/>
      <c r="AE83" s="144"/>
      <c r="AF83" s="144"/>
      <c r="AG83" s="144"/>
      <c r="AH83" s="144"/>
      <c r="AI83" s="144"/>
      <c r="AJ83" s="145"/>
      <c r="AK83" s="146">
        <f>([4]Alliant!AK83) + ('[4]City Gas'!AK83) + ([4]Florence!AK83) + ('[4]MG&amp;E'!AK83) + ([4]Midwest!AK83) + ([4]NSP!AK83) + ('[4]St. Croix'!AK83) + ('[4]SWL&amp;P'!AK83) +([4]WEPCO!AK83)+('[4]Wisconsin Gas'!AK83)+([4]WPSC!AK83)</f>
        <v>10</v>
      </c>
      <c r="AL83" s="148"/>
    </row>
    <row r="84" spans="1:38" ht="21" customHeight="1" x14ac:dyDescent="0.25">
      <c r="A84" s="143" t="s">
        <v>229</v>
      </c>
      <c r="B84" s="144"/>
      <c r="C84" s="144"/>
      <c r="D84" s="144"/>
      <c r="E84" s="144"/>
      <c r="F84" s="144"/>
      <c r="G84" s="144"/>
      <c r="H84" s="144"/>
      <c r="I84" s="144"/>
      <c r="J84" s="144"/>
      <c r="K84" s="144"/>
      <c r="L84" s="144"/>
      <c r="M84" s="145"/>
      <c r="N84" s="146">
        <f>([4]Alliant!N84) + ('[4]City Gas'!N84) + ([4]Florence!N84) + ('[4]MG&amp;E'!N84) + ([4]Midwest!N84) + ([4]NSP!N84) + ('[4]St. Croix'!N84) + ('[4]SWL&amp;P'!N84) +([4]WEPCO!N84)+('[4]Wisconsin Gas'!N84)+([4]WPSC!N84)</f>
        <v>0</v>
      </c>
      <c r="O84" s="147"/>
      <c r="P84" s="147"/>
      <c r="Q84" s="147"/>
      <c r="R84" s="148"/>
      <c r="S84" s="143" t="s">
        <v>230</v>
      </c>
      <c r="T84" s="144"/>
      <c r="U84" s="144"/>
      <c r="V84" s="144"/>
      <c r="W84" s="144"/>
      <c r="X84" s="144"/>
      <c r="Y84" s="144"/>
      <c r="Z84" s="144"/>
      <c r="AA84" s="144"/>
      <c r="AB84" s="144"/>
      <c r="AC84" s="144"/>
      <c r="AD84" s="144"/>
      <c r="AE84" s="144"/>
      <c r="AF84" s="144"/>
      <c r="AG84" s="144"/>
      <c r="AH84" s="144"/>
      <c r="AI84" s="144"/>
      <c r="AJ84" s="145"/>
      <c r="AK84" s="146">
        <f>([4]Alliant!AK84) + ('[4]City Gas'!AK84) + ([4]Florence!AK84) + ('[4]MG&amp;E'!AK84) + ([4]Midwest!AK84) + ([4]NSP!AK84) + ('[4]St. Croix'!AK84) + ('[4]SWL&amp;P'!AK84) +([4]WEPCO!AK84)+('[4]Wisconsin Gas'!AK84)+([4]WPSC!AK84)</f>
        <v>0</v>
      </c>
      <c r="AL84" s="148"/>
    </row>
    <row r="85" spans="1:38" ht="15" customHeight="1" x14ac:dyDescent="0.25">
      <c r="A85" s="161"/>
      <c r="B85" s="162"/>
      <c r="C85" s="162"/>
      <c r="D85" s="162"/>
      <c r="E85" s="162"/>
      <c r="F85" s="162"/>
      <c r="G85" s="162"/>
      <c r="H85" s="162"/>
      <c r="I85" s="162"/>
      <c r="J85" s="162"/>
      <c r="K85" s="162"/>
      <c r="L85" s="162"/>
      <c r="M85" s="162"/>
      <c r="N85" s="162"/>
      <c r="O85" s="162"/>
      <c r="P85" s="162"/>
      <c r="Q85" s="162"/>
      <c r="R85" s="163"/>
      <c r="S85" s="143" t="s">
        <v>231</v>
      </c>
      <c r="T85" s="144"/>
      <c r="U85" s="144"/>
      <c r="V85" s="144"/>
      <c r="W85" s="144"/>
      <c r="X85" s="144"/>
      <c r="Y85" s="144"/>
      <c r="Z85" s="144"/>
      <c r="AA85" s="144"/>
      <c r="AB85" s="144"/>
      <c r="AC85" s="144"/>
      <c r="AD85" s="144"/>
      <c r="AE85" s="144"/>
      <c r="AF85" s="144"/>
      <c r="AG85" s="144"/>
      <c r="AH85" s="144"/>
      <c r="AI85" s="144"/>
      <c r="AJ85" s="145"/>
      <c r="AK85" s="146">
        <f>([4]Alliant!AK85) + ('[4]City Gas'!AK85) + ([4]Florence!AK85) + ('[4]MG&amp;E'!AK85) + ([4]Midwest!AK85) + ([4]NSP!AK85) + ('[4]St. Croix'!AK85) + ('[4]SWL&amp;P'!AK85) +([4]WEPCO!AK85)+('[4]Wisconsin Gas'!AK85)+([4]WPSC!AK85)</f>
        <v>3</v>
      </c>
      <c r="AL85" s="148"/>
    </row>
    <row r="86" spans="1:38" ht="14.1" customHeight="1" x14ac:dyDescent="0.25">
      <c r="A86" s="164" t="s">
        <v>232</v>
      </c>
      <c r="B86" s="165"/>
      <c r="C86" s="165"/>
      <c r="D86" s="165"/>
      <c r="E86" s="165"/>
      <c r="F86" s="165"/>
      <c r="G86" s="165"/>
      <c r="H86" s="165"/>
      <c r="I86" s="165"/>
      <c r="J86" s="165"/>
      <c r="K86" s="165"/>
      <c r="L86" s="165"/>
      <c r="M86" s="166"/>
      <c r="N86" s="146">
        <f>([4]Alliant!N86) + ('[4]City Gas'!N86) + ([4]Florence!N86) + ('[4]MG&amp;E'!N86) + ([4]Midwest!N86) + ([4]NSP!N86) + ('[4]St. Croix'!N86) + ('[4]SWL&amp;P'!N86) +([4]WEPCO!N86)+('[4]Wisconsin Gas'!N86)+([4]WPSC!N86)</f>
        <v>730</v>
      </c>
      <c r="O86" s="147"/>
      <c r="P86" s="147"/>
      <c r="Q86" s="147"/>
      <c r="R86" s="148"/>
      <c r="S86" s="143" t="s">
        <v>233</v>
      </c>
      <c r="T86" s="144"/>
      <c r="U86" s="144"/>
      <c r="V86" s="144"/>
      <c r="W86" s="144"/>
      <c r="X86" s="144"/>
      <c r="Y86" s="144"/>
      <c r="Z86" s="144"/>
      <c r="AA86" s="144"/>
      <c r="AB86" s="144"/>
      <c r="AC86" s="144"/>
      <c r="AD86" s="144"/>
      <c r="AE86" s="144"/>
      <c r="AF86" s="144"/>
      <c r="AG86" s="144"/>
      <c r="AH86" s="144"/>
      <c r="AI86" s="144"/>
      <c r="AJ86" s="145"/>
      <c r="AK86" s="146">
        <f>([4]Alliant!AK86) + ('[4]City Gas'!AK86) + ([4]Florence!AK86) + ('[4]MG&amp;E'!AK86) + ([4]Midwest!AK86) + ([4]NSP!AK86) + ('[4]St. Croix'!AK86) + ('[4]SWL&amp;P'!AK86) +([4]WEPCO!AK86)+('[4]Wisconsin Gas'!AK86)+([4]WPSC!AK86)</f>
        <v>16</v>
      </c>
      <c r="AL86" s="148"/>
    </row>
    <row r="87" spans="1:38" ht="15" customHeight="1" x14ac:dyDescent="0.25">
      <c r="A87" s="143" t="s">
        <v>234</v>
      </c>
      <c r="B87" s="144"/>
      <c r="C87" s="144"/>
      <c r="D87" s="144"/>
      <c r="E87" s="144"/>
      <c r="F87" s="144"/>
      <c r="G87" s="144"/>
      <c r="H87" s="144"/>
      <c r="I87" s="144"/>
      <c r="J87" s="144"/>
      <c r="K87" s="144"/>
      <c r="L87" s="144"/>
      <c r="M87" s="145"/>
      <c r="N87" s="146">
        <f>([4]Alliant!N87) + ('[4]City Gas'!N87) + ([4]Florence!N87) + ('[4]MG&amp;E'!N87) + ([4]Midwest!N87) + ([4]NSP!N87) + ('[4]St. Croix'!N87) + ('[4]SWL&amp;P'!N87) +([4]WEPCO!N87)+('[4]Wisconsin Gas'!N87)+([4]WPSC!N87)</f>
        <v>396</v>
      </c>
      <c r="O87" s="147"/>
      <c r="P87" s="147"/>
      <c r="Q87" s="147"/>
      <c r="R87" s="148"/>
      <c r="S87" s="143" t="s">
        <v>235</v>
      </c>
      <c r="T87" s="144"/>
      <c r="U87" s="144"/>
      <c r="V87" s="144"/>
      <c r="W87" s="144"/>
      <c r="X87" s="144"/>
      <c r="Y87" s="144"/>
      <c r="Z87" s="144"/>
      <c r="AA87" s="144"/>
      <c r="AB87" s="144"/>
      <c r="AC87" s="144"/>
      <c r="AD87" s="144"/>
      <c r="AE87" s="144"/>
      <c r="AF87" s="144"/>
      <c r="AG87" s="144"/>
      <c r="AH87" s="144"/>
      <c r="AI87" s="144"/>
      <c r="AJ87" s="145"/>
      <c r="AK87" s="146">
        <f>([4]Alliant!AK87) + ('[4]City Gas'!AK87) + ([4]Florence!AK87) + ('[4]MG&amp;E'!AK87) + ([4]Midwest!AK87) + ([4]NSP!AK87) + ('[4]St. Croix'!AK87) + ('[4]SWL&amp;P'!AK87) +([4]WEPCO!AK87)+('[4]Wisconsin Gas'!AK87)+([4]WPSC!AK87)</f>
        <v>0</v>
      </c>
      <c r="AL87" s="148"/>
    </row>
    <row r="88" spans="1:38" ht="21" customHeight="1" x14ac:dyDescent="0.25">
      <c r="A88" s="143" t="s">
        <v>236</v>
      </c>
      <c r="B88" s="144"/>
      <c r="C88" s="144"/>
      <c r="D88" s="144"/>
      <c r="E88" s="144"/>
      <c r="F88" s="144"/>
      <c r="G88" s="144"/>
      <c r="H88" s="144"/>
      <c r="I88" s="144"/>
      <c r="J88" s="144"/>
      <c r="K88" s="144"/>
      <c r="L88" s="144"/>
      <c r="M88" s="145"/>
      <c r="N88" s="146">
        <f>([4]Alliant!N88) + ('[4]City Gas'!N88) + ([4]Florence!N88) + ('[4]MG&amp;E'!N88) + ([4]Midwest!N88) + ([4]NSP!N88) + ('[4]St. Croix'!N88) + ('[4]SWL&amp;P'!N88) +([4]WEPCO!N88)+('[4]Wisconsin Gas'!N88)+([4]WPSC!N88)</f>
        <v>181</v>
      </c>
      <c r="O88" s="147"/>
      <c r="P88" s="147"/>
      <c r="Q88" s="147"/>
      <c r="R88" s="148"/>
      <c r="S88" s="143" t="s">
        <v>237</v>
      </c>
      <c r="T88" s="144"/>
      <c r="U88" s="144"/>
      <c r="V88" s="144"/>
      <c r="W88" s="144"/>
      <c r="X88" s="144"/>
      <c r="Y88" s="144"/>
      <c r="Z88" s="144"/>
      <c r="AA88" s="144"/>
      <c r="AB88" s="144"/>
      <c r="AC88" s="144"/>
      <c r="AD88" s="144"/>
      <c r="AE88" s="144"/>
      <c r="AF88" s="144"/>
      <c r="AG88" s="144"/>
      <c r="AH88" s="144"/>
      <c r="AI88" s="144"/>
      <c r="AJ88" s="145"/>
      <c r="AK88" s="146">
        <f>([4]Alliant!AK88) + ('[4]City Gas'!AK88) + ([4]Florence!AK88) + ('[4]MG&amp;E'!AK88) + ([4]Midwest!AK88) + ([4]NSP!AK88) + ('[4]St. Croix'!AK88) + ('[4]SWL&amp;P'!AK88) +([4]WEPCO!AK88)+('[4]Wisconsin Gas'!AK88)+([4]WPSC!AK88)</f>
        <v>23</v>
      </c>
      <c r="AL88" s="148"/>
    </row>
    <row r="89" spans="1:38" ht="14.1" customHeight="1" x14ac:dyDescent="0.25">
      <c r="A89" s="143" t="s">
        <v>238</v>
      </c>
      <c r="B89" s="144"/>
      <c r="C89" s="144"/>
      <c r="D89" s="144"/>
      <c r="E89" s="144"/>
      <c r="F89" s="144"/>
      <c r="G89" s="144"/>
      <c r="H89" s="144"/>
      <c r="I89" s="144"/>
      <c r="J89" s="144"/>
      <c r="K89" s="144"/>
      <c r="L89" s="144"/>
      <c r="M89" s="145"/>
      <c r="N89" s="146">
        <f>([4]Alliant!N89) + ('[4]City Gas'!N89) + ([4]Florence!N89) + ('[4]MG&amp;E'!N89) + ([4]Midwest!N89) + ([4]NSP!N89) + ('[4]St. Croix'!N89) + ('[4]SWL&amp;P'!N89) +([4]WEPCO!N89)+('[4]Wisconsin Gas'!N89)+([4]WPSC!N89)</f>
        <v>49</v>
      </c>
      <c r="O89" s="147"/>
      <c r="P89" s="147"/>
      <c r="Q89" s="147"/>
      <c r="R89" s="148"/>
      <c r="S89" s="143" t="s">
        <v>239</v>
      </c>
      <c r="T89" s="144"/>
      <c r="U89" s="144"/>
      <c r="V89" s="144"/>
      <c r="W89" s="144"/>
      <c r="X89" s="144"/>
      <c r="Y89" s="144"/>
      <c r="Z89" s="144"/>
      <c r="AA89" s="144"/>
      <c r="AB89" s="144"/>
      <c r="AC89" s="144"/>
      <c r="AD89" s="144"/>
      <c r="AE89" s="144"/>
      <c r="AF89" s="144"/>
      <c r="AG89" s="144"/>
      <c r="AH89" s="144"/>
      <c r="AI89" s="144"/>
      <c r="AJ89" s="145"/>
      <c r="AK89" s="146">
        <f>([4]Alliant!AK89) + ('[4]City Gas'!AK89) + ([4]Florence!AK89) + ('[4]MG&amp;E'!AK89) + ([4]Midwest!AK89) + ([4]NSP!AK89) + ('[4]St. Croix'!AK89) + ('[4]SWL&amp;P'!AK89) +([4]WEPCO!AK89)+('[4]Wisconsin Gas'!AK89)+([4]WPSC!AK89)</f>
        <v>61</v>
      </c>
      <c r="AL89" s="148"/>
    </row>
    <row r="90" spans="1:38" ht="15" customHeight="1" x14ac:dyDescent="0.25">
      <c r="A90" s="143" t="s">
        <v>240</v>
      </c>
      <c r="B90" s="144"/>
      <c r="C90" s="144"/>
      <c r="D90" s="144"/>
      <c r="E90" s="144"/>
      <c r="F90" s="144"/>
      <c r="G90" s="144"/>
      <c r="H90" s="144"/>
      <c r="I90" s="144"/>
      <c r="J90" s="144"/>
      <c r="K90" s="144"/>
      <c r="L90" s="144"/>
      <c r="M90" s="145"/>
      <c r="N90" s="146">
        <f>([4]Alliant!N90) + ('[4]City Gas'!N90) + ([4]Florence!N90) + ('[4]MG&amp;E'!N90) + ([4]Midwest!N90) + ([4]NSP!N90) + ('[4]St. Croix'!N90) + ('[4]SWL&amp;P'!N90) +([4]WEPCO!N90)+('[4]Wisconsin Gas'!N90)+([4]WPSC!N90)</f>
        <v>5</v>
      </c>
      <c r="O90" s="147"/>
      <c r="P90" s="147"/>
      <c r="Q90" s="147"/>
      <c r="R90" s="148"/>
      <c r="S90" s="143" t="s">
        <v>241</v>
      </c>
      <c r="T90" s="144"/>
      <c r="U90" s="144"/>
      <c r="V90" s="144"/>
      <c r="W90" s="144"/>
      <c r="X90" s="144"/>
      <c r="Y90" s="144"/>
      <c r="Z90" s="144"/>
      <c r="AA90" s="144"/>
      <c r="AB90" s="144"/>
      <c r="AC90" s="144"/>
      <c r="AD90" s="144"/>
      <c r="AE90" s="144"/>
      <c r="AF90" s="144"/>
      <c r="AG90" s="144"/>
      <c r="AH90" s="144"/>
      <c r="AI90" s="144"/>
      <c r="AJ90" s="145"/>
      <c r="AK90" s="146">
        <f>([4]Alliant!AK90) + ('[4]City Gas'!AK90) + ([4]Florence!AK90) + ('[4]MG&amp;E'!AK90) + ([4]Midwest!AK90) + ([4]NSP!AK90) + ('[4]St. Croix'!AK90) + ('[4]SWL&amp;P'!AK90) +([4]WEPCO!AK90)+('[4]Wisconsin Gas'!AK90)+([4]WPSC!AK90)</f>
        <v>8</v>
      </c>
      <c r="AL90" s="148"/>
    </row>
    <row r="91" spans="1:38" ht="14.1" customHeight="1" x14ac:dyDescent="0.25">
      <c r="A91" s="143" t="s">
        <v>242</v>
      </c>
      <c r="B91" s="144"/>
      <c r="C91" s="144"/>
      <c r="D91" s="144"/>
      <c r="E91" s="144"/>
      <c r="F91" s="144"/>
      <c r="G91" s="144"/>
      <c r="H91" s="144"/>
      <c r="I91" s="144"/>
      <c r="J91" s="144"/>
      <c r="K91" s="144"/>
      <c r="L91" s="144"/>
      <c r="M91" s="145"/>
      <c r="N91" s="146">
        <f>([4]Alliant!N91) + ('[4]City Gas'!N91) + ([4]Florence!N91) + ('[4]MG&amp;E'!N91) + ([4]Midwest!N91) + ([4]NSP!N91) + ('[4]St. Croix'!N91) + ('[4]SWL&amp;P'!N91) +([4]WEPCO!N91)+('[4]Wisconsin Gas'!N91)+([4]WPSC!N91)</f>
        <v>38</v>
      </c>
      <c r="O91" s="147"/>
      <c r="P91" s="147"/>
      <c r="Q91" s="147"/>
      <c r="R91" s="148"/>
      <c r="S91" s="152"/>
      <c r="T91" s="153"/>
      <c r="U91" s="153"/>
      <c r="V91" s="153"/>
      <c r="W91" s="153"/>
      <c r="X91" s="153"/>
      <c r="Y91" s="153"/>
      <c r="Z91" s="153"/>
      <c r="AA91" s="153"/>
      <c r="AB91" s="153"/>
      <c r="AC91" s="153"/>
      <c r="AD91" s="153"/>
      <c r="AE91" s="153"/>
      <c r="AF91" s="153"/>
      <c r="AG91" s="153"/>
      <c r="AH91" s="153"/>
      <c r="AI91" s="153"/>
      <c r="AJ91" s="153"/>
      <c r="AK91" s="153"/>
      <c r="AL91" s="154"/>
    </row>
    <row r="92" spans="1:38" ht="14.1" customHeight="1" x14ac:dyDescent="0.25">
      <c r="A92" s="143" t="s">
        <v>243</v>
      </c>
      <c r="B92" s="144"/>
      <c r="C92" s="144"/>
      <c r="D92" s="144"/>
      <c r="E92" s="144"/>
      <c r="F92" s="144"/>
      <c r="G92" s="144"/>
      <c r="H92" s="144"/>
      <c r="I92" s="144"/>
      <c r="J92" s="144"/>
      <c r="K92" s="144"/>
      <c r="L92" s="144"/>
      <c r="M92" s="145"/>
      <c r="N92" s="146">
        <f>([4]Alliant!N92) + ('[4]City Gas'!N92) + ([4]Florence!N92) + ('[4]MG&amp;E'!N92) + ([4]Midwest!N92) + ([4]NSP!N92) + ('[4]St. Croix'!N92) + ('[4]SWL&amp;P'!N92) +([4]WEPCO!N92)+('[4]Wisconsin Gas'!N92)+([4]WPSC!N92)</f>
        <v>61</v>
      </c>
      <c r="O92" s="147"/>
      <c r="P92" s="147"/>
      <c r="Q92" s="147"/>
      <c r="R92" s="148"/>
      <c r="S92" s="155"/>
      <c r="T92" s="156"/>
      <c r="U92" s="156"/>
      <c r="V92" s="156"/>
      <c r="W92" s="156"/>
      <c r="X92" s="156"/>
      <c r="Y92" s="156"/>
      <c r="Z92" s="156"/>
      <c r="AA92" s="156"/>
      <c r="AB92" s="156"/>
      <c r="AC92" s="156"/>
      <c r="AD92" s="156"/>
      <c r="AE92" s="156"/>
      <c r="AF92" s="156"/>
      <c r="AG92" s="156"/>
      <c r="AH92" s="156"/>
      <c r="AI92" s="156"/>
      <c r="AJ92" s="156"/>
      <c r="AK92" s="156"/>
      <c r="AL92" s="157"/>
    </row>
    <row r="93" spans="1:38" ht="15" customHeight="1" x14ac:dyDescent="0.25">
      <c r="A93" s="161"/>
      <c r="B93" s="162"/>
      <c r="C93" s="162"/>
      <c r="D93" s="162"/>
      <c r="E93" s="162"/>
      <c r="F93" s="162"/>
      <c r="G93" s="162"/>
      <c r="H93" s="162"/>
      <c r="I93" s="162"/>
      <c r="J93" s="162"/>
      <c r="K93" s="162"/>
      <c r="L93" s="162"/>
      <c r="M93" s="162"/>
      <c r="N93" s="162"/>
      <c r="O93" s="162"/>
      <c r="P93" s="162"/>
      <c r="Q93" s="162"/>
      <c r="R93" s="163"/>
      <c r="S93" s="155"/>
      <c r="T93" s="156"/>
      <c r="U93" s="156"/>
      <c r="V93" s="156"/>
      <c r="W93" s="156"/>
      <c r="X93" s="156"/>
      <c r="Y93" s="156"/>
      <c r="Z93" s="156"/>
      <c r="AA93" s="156"/>
      <c r="AB93" s="156"/>
      <c r="AC93" s="156"/>
      <c r="AD93" s="156"/>
      <c r="AE93" s="156"/>
      <c r="AF93" s="156"/>
      <c r="AG93" s="156"/>
      <c r="AH93" s="156"/>
      <c r="AI93" s="156"/>
      <c r="AJ93" s="156"/>
      <c r="AK93" s="156"/>
      <c r="AL93" s="157"/>
    </row>
    <row r="94" spans="1:38" ht="14.1" customHeight="1" x14ac:dyDescent="0.25">
      <c r="A94" s="149" t="s">
        <v>244</v>
      </c>
      <c r="B94" s="150"/>
      <c r="C94" s="150"/>
      <c r="D94" s="150"/>
      <c r="E94" s="150"/>
      <c r="F94" s="150"/>
      <c r="G94" s="150"/>
      <c r="H94" s="150"/>
      <c r="I94" s="150"/>
      <c r="J94" s="150"/>
      <c r="K94" s="150"/>
      <c r="L94" s="150"/>
      <c r="M94" s="151"/>
      <c r="N94" s="146">
        <f>([4]Alliant!N94) + ('[4]City Gas'!N94) + ([4]Florence!N94) + ('[4]MG&amp;E'!N94) + ([4]Midwest!N94) + ([4]NSP!N94) + ('[4]St. Croix'!N94) + ('[4]SWL&amp;P'!N94) +([4]WEPCO!N94)+('[4]Wisconsin Gas'!N94)+([4]WPSC!N94)</f>
        <v>11</v>
      </c>
      <c r="O94" s="147"/>
      <c r="P94" s="147"/>
      <c r="Q94" s="147"/>
      <c r="R94" s="148"/>
      <c r="S94" s="155"/>
      <c r="T94" s="156"/>
      <c r="U94" s="156"/>
      <c r="V94" s="156"/>
      <c r="W94" s="156"/>
      <c r="X94" s="156"/>
      <c r="Y94" s="156"/>
      <c r="Z94" s="156"/>
      <c r="AA94" s="156"/>
      <c r="AB94" s="156"/>
      <c r="AC94" s="156"/>
      <c r="AD94" s="156"/>
      <c r="AE94" s="156"/>
      <c r="AF94" s="156"/>
      <c r="AG94" s="156"/>
      <c r="AH94" s="156"/>
      <c r="AI94" s="156"/>
      <c r="AJ94" s="156"/>
      <c r="AK94" s="156"/>
      <c r="AL94" s="157"/>
    </row>
    <row r="95" spans="1:38" ht="15" customHeight="1" x14ac:dyDescent="0.25">
      <c r="A95" s="143" t="s">
        <v>245</v>
      </c>
      <c r="B95" s="144"/>
      <c r="C95" s="144"/>
      <c r="D95" s="144"/>
      <c r="E95" s="144"/>
      <c r="F95" s="144"/>
      <c r="G95" s="144"/>
      <c r="H95" s="144"/>
      <c r="I95" s="144"/>
      <c r="J95" s="144"/>
      <c r="K95" s="144"/>
      <c r="L95" s="144"/>
      <c r="M95" s="145"/>
      <c r="N95" s="146">
        <f>([4]Alliant!N95) + ('[4]City Gas'!N95) + ([4]Florence!N95) + ('[4]MG&amp;E'!N95) + ([4]Midwest!N95) + ([4]NSP!N95) + ('[4]St. Croix'!N95) + ('[4]SWL&amp;P'!N95) +([4]WEPCO!N95)+('[4]Wisconsin Gas'!N95)+([4]WPSC!N95)</f>
        <v>2</v>
      </c>
      <c r="O95" s="147"/>
      <c r="P95" s="147"/>
      <c r="Q95" s="147"/>
      <c r="R95" s="148"/>
      <c r="S95" s="155"/>
      <c r="T95" s="156"/>
      <c r="U95" s="156"/>
      <c r="V95" s="156"/>
      <c r="W95" s="156"/>
      <c r="X95" s="156"/>
      <c r="Y95" s="156"/>
      <c r="Z95" s="156"/>
      <c r="AA95" s="156"/>
      <c r="AB95" s="156"/>
      <c r="AC95" s="156"/>
      <c r="AD95" s="156"/>
      <c r="AE95" s="156"/>
      <c r="AF95" s="156"/>
      <c r="AG95" s="156"/>
      <c r="AH95" s="156"/>
      <c r="AI95" s="156"/>
      <c r="AJ95" s="156"/>
      <c r="AK95" s="156"/>
      <c r="AL95" s="157"/>
    </row>
    <row r="96" spans="1:38" ht="14.1" customHeight="1" x14ac:dyDescent="0.25">
      <c r="A96" s="143" t="s">
        <v>246</v>
      </c>
      <c r="B96" s="144"/>
      <c r="C96" s="144"/>
      <c r="D96" s="144"/>
      <c r="E96" s="144"/>
      <c r="F96" s="144"/>
      <c r="G96" s="144"/>
      <c r="H96" s="144"/>
      <c r="I96" s="144"/>
      <c r="J96" s="144"/>
      <c r="K96" s="144"/>
      <c r="L96" s="144"/>
      <c r="M96" s="145"/>
      <c r="N96" s="146">
        <f>([4]Alliant!N96) + ('[4]City Gas'!N96) + ([4]Florence!N96) + ('[4]MG&amp;E'!N96) + ([4]Midwest!N96) + ([4]NSP!N96) + ('[4]St. Croix'!N96) + ('[4]SWL&amp;P'!N96) +([4]WEPCO!N96)+('[4]Wisconsin Gas'!N96)+([4]WPSC!N96)</f>
        <v>0</v>
      </c>
      <c r="O96" s="147"/>
      <c r="P96" s="147"/>
      <c r="Q96" s="147"/>
      <c r="R96" s="148"/>
      <c r="S96" s="158"/>
      <c r="T96" s="159"/>
      <c r="U96" s="159"/>
      <c r="V96" s="159"/>
      <c r="W96" s="159"/>
      <c r="X96" s="159"/>
      <c r="Y96" s="159"/>
      <c r="Z96" s="159"/>
      <c r="AA96" s="159"/>
      <c r="AB96" s="159"/>
      <c r="AC96" s="159"/>
      <c r="AD96" s="159"/>
      <c r="AE96" s="159"/>
      <c r="AF96" s="159"/>
      <c r="AG96" s="159"/>
      <c r="AH96" s="159"/>
      <c r="AI96" s="159"/>
      <c r="AJ96" s="159"/>
      <c r="AK96" s="159"/>
      <c r="AL96" s="160"/>
    </row>
    <row r="97" spans="1:39" ht="15" customHeight="1" x14ac:dyDescent="0.25">
      <c r="A97" s="143" t="s">
        <v>247</v>
      </c>
      <c r="B97" s="144"/>
      <c r="C97" s="144"/>
      <c r="D97" s="144"/>
      <c r="E97" s="144"/>
      <c r="F97" s="144"/>
      <c r="G97" s="144"/>
      <c r="H97" s="144"/>
      <c r="I97" s="144"/>
      <c r="J97" s="144"/>
      <c r="K97" s="144"/>
      <c r="L97" s="144"/>
      <c r="M97" s="145"/>
      <c r="N97" s="146">
        <f>([4]Alliant!N97) + ('[4]City Gas'!N97) + ([4]Florence!N97) + ('[4]MG&amp;E'!N97) + ([4]Midwest!N97) + ([4]NSP!N97) + ('[4]St. Croix'!N97) + ('[4]SWL&amp;P'!N97) +([4]WEPCO!N97)+('[4]Wisconsin Gas'!N97)+([4]WPSC!N97)</f>
        <v>9</v>
      </c>
      <c r="O97" s="147"/>
      <c r="P97" s="147"/>
      <c r="Q97" s="147"/>
      <c r="R97" s="148"/>
      <c r="S97" s="143" t="s">
        <v>248</v>
      </c>
      <c r="T97" s="144"/>
      <c r="U97" s="144"/>
      <c r="V97" s="144"/>
      <c r="W97" s="144"/>
      <c r="X97" s="144"/>
      <c r="Y97" s="144"/>
      <c r="Z97" s="144"/>
      <c r="AA97" s="144"/>
      <c r="AB97" s="144"/>
      <c r="AC97" s="144"/>
      <c r="AD97" s="144"/>
      <c r="AE97" s="144"/>
      <c r="AF97" s="144"/>
      <c r="AG97" s="144"/>
      <c r="AH97" s="144"/>
      <c r="AI97" s="144"/>
      <c r="AJ97" s="145"/>
      <c r="AK97" s="146">
        <f>([4]Alliant!AK97) + ('[4]City Gas'!AK97) + ([4]Florence!AK97) + ('[4]MG&amp;E'!AK97) + ([4]Midwest!AK97) + ([4]NSP!AK97) + ('[4]St. Croix'!AK97) + ('[4]SWL&amp;P'!AK97) +([4]WEPCO!AK97)+('[4]Wisconsin Gas'!AK97)+([4]WPSC!AK97)</f>
        <v>1347</v>
      </c>
      <c r="AL97" s="148"/>
    </row>
    <row r="98" spans="1:39" ht="13.7" customHeight="1" x14ac:dyDescent="0.25">
      <c r="A98" s="143" t="s">
        <v>249</v>
      </c>
      <c r="B98" s="144"/>
      <c r="C98" s="144"/>
      <c r="D98" s="144"/>
      <c r="E98" s="144"/>
      <c r="F98" s="144"/>
      <c r="G98" s="144"/>
      <c r="H98" s="144"/>
      <c r="I98" s="144"/>
      <c r="J98" s="144"/>
      <c r="K98" s="144"/>
      <c r="L98" s="144"/>
      <c r="M98" s="145"/>
      <c r="N98" s="146">
        <f>([4]Alliant!N98) + ('[4]City Gas'!N98) + ([4]Florence!N98) + ('[4]MG&amp;E'!N98) + ([4]Midwest!N98) + ([4]NSP!N98) + ('[4]St. Croix'!N98) + ('[4]SWL&amp;P'!N98) +([4]WEPCO!N98)+('[4]Wisconsin Gas'!N98)+([4]WPSC!N98)</f>
        <v>0</v>
      </c>
      <c r="O98" s="147"/>
      <c r="P98" s="147"/>
      <c r="Q98" s="147"/>
      <c r="R98" s="148"/>
      <c r="S98" s="143" t="s">
        <v>250</v>
      </c>
      <c r="T98" s="144"/>
      <c r="U98" s="144"/>
      <c r="V98" s="144"/>
      <c r="W98" s="144"/>
      <c r="X98" s="144"/>
      <c r="Y98" s="144"/>
      <c r="Z98" s="144"/>
      <c r="AA98" s="144"/>
      <c r="AB98" s="144"/>
      <c r="AC98" s="144"/>
      <c r="AD98" s="144"/>
      <c r="AE98" s="144"/>
      <c r="AF98" s="144"/>
      <c r="AG98" s="144"/>
      <c r="AH98" s="144"/>
      <c r="AI98" s="144"/>
      <c r="AJ98" s="145"/>
      <c r="AK98" s="146">
        <f>([4]Alliant!AK98) + ('[4]City Gas'!AK98) + ([4]Florence!AK98) + ('[4]MG&amp;E'!AK98) + ([4]Midwest!AK98) + ([4]NSP!AK98) + ('[4]St. Croix'!AK98) + ('[4]SWL&amp;P'!AK98) +([4]WEPCO!AK98)+('[4]Wisconsin Gas'!AK98)+([4]WPSC!AK98)</f>
        <v>846877</v>
      </c>
      <c r="AL98" s="148"/>
    </row>
    <row r="99" spans="1:39" ht="18" customHeight="1" x14ac:dyDescent="0.25">
      <c r="A99" s="140" t="s">
        <v>251</v>
      </c>
      <c r="B99" s="141"/>
      <c r="C99" s="141"/>
      <c r="D99" s="141"/>
      <c r="E99" s="141"/>
      <c r="F99" s="141"/>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41"/>
      <c r="AG99" s="141"/>
      <c r="AH99" s="141"/>
      <c r="AI99" s="141"/>
      <c r="AJ99" s="141"/>
      <c r="AK99" s="141"/>
      <c r="AL99" s="141"/>
      <c r="AM99" s="142"/>
    </row>
    <row r="100" spans="1:39" ht="186" customHeight="1" x14ac:dyDescent="0.25">
      <c r="A100" s="133"/>
      <c r="B100" s="134"/>
      <c r="C100" s="134"/>
      <c r="D100" s="134"/>
      <c r="E100" s="134"/>
      <c r="F100" s="134"/>
      <c r="G100" s="134"/>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5"/>
    </row>
    <row r="101" spans="1:39" ht="20.100000000000001" customHeight="1" x14ac:dyDescent="0.25">
      <c r="A101" s="140" t="s">
        <v>252</v>
      </c>
      <c r="B101" s="141"/>
      <c r="C101" s="141"/>
      <c r="D101" s="141"/>
      <c r="E101" s="141"/>
      <c r="F101" s="141"/>
      <c r="G101" s="141"/>
      <c r="H101" s="141"/>
      <c r="I101" s="141"/>
      <c r="J101" s="141"/>
      <c r="K101" s="141"/>
      <c r="L101" s="141"/>
      <c r="M101" s="141"/>
      <c r="N101" s="141"/>
      <c r="O101" s="141"/>
      <c r="P101" s="142"/>
      <c r="Q101" s="140" t="s">
        <v>253</v>
      </c>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2"/>
    </row>
    <row r="102" spans="1:39" ht="204.95" customHeight="1" x14ac:dyDescent="0.25">
      <c r="A102" s="143" t="s">
        <v>254</v>
      </c>
      <c r="B102" s="144"/>
      <c r="C102" s="144"/>
      <c r="D102" s="144"/>
      <c r="E102" s="144"/>
      <c r="F102" s="144"/>
      <c r="G102" s="144"/>
      <c r="H102" s="144"/>
      <c r="I102" s="144"/>
      <c r="J102" s="144"/>
      <c r="K102" s="144"/>
      <c r="L102" s="144"/>
      <c r="M102" s="144"/>
      <c r="N102" s="144"/>
      <c r="O102" s="144"/>
      <c r="P102" s="145"/>
      <c r="Q102" s="143" t="s">
        <v>255</v>
      </c>
      <c r="R102" s="134"/>
      <c r="S102" s="134"/>
      <c r="T102" s="134"/>
      <c r="U102" s="134"/>
      <c r="V102" s="134"/>
      <c r="W102" s="134"/>
      <c r="X102" s="134"/>
      <c r="Y102" s="134"/>
      <c r="Z102" s="134"/>
      <c r="AA102" s="134"/>
      <c r="AB102" s="134"/>
      <c r="AC102" s="134"/>
      <c r="AD102" s="134"/>
      <c r="AE102" s="134"/>
      <c r="AF102" s="134"/>
      <c r="AG102" s="134"/>
      <c r="AH102" s="134"/>
      <c r="AI102" s="134"/>
      <c r="AJ102" s="134"/>
      <c r="AK102" s="134"/>
      <c r="AL102" s="134"/>
      <c r="AM102" s="135"/>
    </row>
    <row r="103" spans="1:39" ht="20.100000000000001" customHeight="1" x14ac:dyDescent="0.25">
      <c r="A103" s="140" t="s">
        <v>256</v>
      </c>
      <c r="B103" s="141"/>
      <c r="C103" s="141"/>
      <c r="D103" s="141"/>
      <c r="E103" s="141"/>
      <c r="F103" s="141"/>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1"/>
      <c r="AE103" s="141"/>
      <c r="AF103" s="141"/>
      <c r="AG103" s="141"/>
      <c r="AH103" s="141"/>
      <c r="AI103" s="141"/>
      <c r="AJ103" s="141"/>
      <c r="AK103" s="141"/>
      <c r="AL103" s="141"/>
      <c r="AM103" s="142"/>
    </row>
    <row r="104" spans="1:39" ht="21" customHeight="1" x14ac:dyDescent="0.25">
      <c r="A104" s="143"/>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4"/>
      <c r="AE104" s="144"/>
      <c r="AF104" s="144"/>
      <c r="AG104" s="144"/>
      <c r="AH104" s="144"/>
      <c r="AI104" s="144"/>
      <c r="AJ104" s="144"/>
      <c r="AK104" s="144"/>
      <c r="AL104" s="144"/>
      <c r="AM104" s="145"/>
    </row>
    <row r="105" spans="1:39" ht="21.95" customHeight="1" x14ac:dyDescent="0.25">
      <c r="A105" s="140" t="s">
        <v>257</v>
      </c>
      <c r="B105" s="141"/>
      <c r="C105" s="141"/>
      <c r="D105" s="141"/>
      <c r="E105" s="141"/>
      <c r="F105" s="141"/>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41"/>
      <c r="AG105" s="141"/>
      <c r="AH105" s="141"/>
      <c r="AI105" s="141"/>
      <c r="AJ105" s="141"/>
      <c r="AK105" s="141"/>
      <c r="AL105" s="141"/>
      <c r="AM105" s="142"/>
    </row>
    <row r="106" spans="1:39" ht="32.1" customHeight="1" x14ac:dyDescent="0.25">
      <c r="A106" s="133"/>
      <c r="B106" s="134"/>
      <c r="C106" s="134"/>
      <c r="D106" s="134"/>
      <c r="E106" s="134"/>
      <c r="F106" s="134"/>
      <c r="G106" s="134"/>
      <c r="H106" s="134"/>
      <c r="I106" s="134"/>
      <c r="J106" s="134"/>
      <c r="K106" s="134"/>
      <c r="L106" s="134"/>
      <c r="M106" s="134"/>
      <c r="N106" s="134"/>
      <c r="O106" s="134"/>
      <c r="P106" s="135"/>
      <c r="Q106" s="133"/>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5"/>
    </row>
    <row r="107" spans="1:39" ht="47.25" customHeight="1" x14ac:dyDescent="0.25">
      <c r="A107" s="136" t="s">
        <v>258</v>
      </c>
      <c r="B107" s="137"/>
      <c r="C107" s="137"/>
      <c r="D107" s="137"/>
      <c r="E107" s="137"/>
      <c r="F107" s="137"/>
      <c r="G107" s="137"/>
      <c r="H107" s="137"/>
      <c r="I107" s="137"/>
      <c r="J107" s="137"/>
      <c r="K107" s="137"/>
      <c r="L107" s="137"/>
      <c r="M107" s="137"/>
      <c r="N107" s="137"/>
      <c r="O107" s="137"/>
      <c r="P107" s="138"/>
      <c r="Q107" s="136" t="s">
        <v>259</v>
      </c>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8"/>
    </row>
    <row r="108" spans="1:39" ht="33" customHeight="1" x14ac:dyDescent="0.25">
      <c r="A108" s="133"/>
      <c r="B108" s="134"/>
      <c r="C108" s="134"/>
      <c r="D108" s="134"/>
      <c r="E108" s="134"/>
      <c r="F108" s="134"/>
      <c r="G108" s="134"/>
      <c r="H108" s="134"/>
      <c r="I108" s="134"/>
      <c r="J108" s="134"/>
      <c r="K108" s="134"/>
      <c r="L108" s="134"/>
      <c r="M108" s="134"/>
      <c r="N108" s="134"/>
      <c r="O108" s="134"/>
      <c r="P108" s="135"/>
      <c r="Q108" s="133"/>
      <c r="R108" s="134"/>
      <c r="S108" s="134"/>
      <c r="T108" s="134"/>
      <c r="U108" s="134"/>
      <c r="V108" s="134"/>
      <c r="W108" s="134"/>
      <c r="X108" s="134"/>
      <c r="Y108" s="134"/>
      <c r="Z108" s="134"/>
      <c r="AA108" s="134"/>
      <c r="AB108" s="134"/>
      <c r="AC108" s="134"/>
      <c r="AD108" s="134"/>
      <c r="AE108" s="134"/>
      <c r="AF108" s="134"/>
      <c r="AG108" s="134"/>
      <c r="AH108" s="134"/>
      <c r="AI108" s="134"/>
      <c r="AJ108" s="134"/>
      <c r="AK108" s="134"/>
      <c r="AL108" s="134"/>
      <c r="AM108" s="135"/>
    </row>
    <row r="109" spans="1:39" ht="34.700000000000003" customHeight="1" x14ac:dyDescent="0.25">
      <c r="A109" s="136" t="s">
        <v>260</v>
      </c>
      <c r="B109" s="137"/>
      <c r="C109" s="137"/>
      <c r="D109" s="137"/>
      <c r="E109" s="137"/>
      <c r="F109" s="137"/>
      <c r="G109" s="137"/>
      <c r="H109" s="137"/>
      <c r="I109" s="137"/>
      <c r="J109" s="137"/>
      <c r="K109" s="137"/>
      <c r="L109" s="137"/>
      <c r="M109" s="137"/>
      <c r="N109" s="137"/>
      <c r="O109" s="137"/>
      <c r="P109" s="138"/>
      <c r="Q109" s="139" t="s">
        <v>261</v>
      </c>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8"/>
    </row>
  </sheetData>
  <mergeCells count="484">
    <mergeCell ref="A1:Z1"/>
    <mergeCell ref="AA1:AH1"/>
    <mergeCell ref="AI1:AN1"/>
    <mergeCell ref="A2:J2"/>
    <mergeCell ref="K2:Z2"/>
    <mergeCell ref="AA2:AH2"/>
    <mergeCell ref="AI2:AN2"/>
    <mergeCell ref="A3:J3"/>
    <mergeCell ref="K3:Z3"/>
    <mergeCell ref="AA3:AH3"/>
    <mergeCell ref="AI3:AN3"/>
    <mergeCell ref="A4:AN4"/>
    <mergeCell ref="A5:S5"/>
    <mergeCell ref="T5:X5"/>
    <mergeCell ref="Y5:AF5"/>
    <mergeCell ref="AG5:AN5"/>
    <mergeCell ref="B10:U10"/>
    <mergeCell ref="V10:AM10"/>
    <mergeCell ref="B11:U11"/>
    <mergeCell ref="V11:AM11"/>
    <mergeCell ref="B12:U12"/>
    <mergeCell ref="V12:AM12"/>
    <mergeCell ref="B6:U6"/>
    <mergeCell ref="V6:AM6"/>
    <mergeCell ref="B7:AM7"/>
    <mergeCell ref="B8:U8"/>
    <mergeCell ref="V8:AM8"/>
    <mergeCell ref="B9:U9"/>
    <mergeCell ref="V9:AM9"/>
    <mergeCell ref="B17:U17"/>
    <mergeCell ref="V17:AM17"/>
    <mergeCell ref="B18:U18"/>
    <mergeCell ref="V18:AM18"/>
    <mergeCell ref="B19:AM19"/>
    <mergeCell ref="B20:U20"/>
    <mergeCell ref="V20:AM20"/>
    <mergeCell ref="B13:AM13"/>
    <mergeCell ref="B14:U14"/>
    <mergeCell ref="V14:AM14"/>
    <mergeCell ref="B15:U15"/>
    <mergeCell ref="V15:AM15"/>
    <mergeCell ref="B16:U16"/>
    <mergeCell ref="V16:AM16"/>
    <mergeCell ref="B21:AM21"/>
    <mergeCell ref="B22:U22"/>
    <mergeCell ref="V22:AM22"/>
    <mergeCell ref="C23:D23"/>
    <mergeCell ref="E23:F23"/>
    <mergeCell ref="G23:I23"/>
    <mergeCell ref="K23:N23"/>
    <mergeCell ref="O23:Q23"/>
    <mergeCell ref="R23:S23"/>
    <mergeCell ref="T23:U23"/>
    <mergeCell ref="AE26:AJ28"/>
    <mergeCell ref="AK26:AM28"/>
    <mergeCell ref="C27:F27"/>
    <mergeCell ref="G27:N27"/>
    <mergeCell ref="C28:D28"/>
    <mergeCell ref="E28:F28"/>
    <mergeCell ref="G28:I28"/>
    <mergeCell ref="J28:N28"/>
    <mergeCell ref="AK23:AM23"/>
    <mergeCell ref="A24:AM24"/>
    <mergeCell ref="A25:AM25"/>
    <mergeCell ref="A26:B28"/>
    <mergeCell ref="C26:N26"/>
    <mergeCell ref="O26:Q28"/>
    <mergeCell ref="R26:V28"/>
    <mergeCell ref="W26:X28"/>
    <mergeCell ref="Y26:AA28"/>
    <mergeCell ref="AB26:AD28"/>
    <mergeCell ref="W23:X23"/>
    <mergeCell ref="Y23:Z23"/>
    <mergeCell ref="AB23:AD23"/>
    <mergeCell ref="AE23:AF23"/>
    <mergeCell ref="AG23:AH23"/>
    <mergeCell ref="AI23:AJ23"/>
    <mergeCell ref="R29:V29"/>
    <mergeCell ref="W29:X29"/>
    <mergeCell ref="Y29:AA29"/>
    <mergeCell ref="AB29:AD29"/>
    <mergeCell ref="AE29:AJ29"/>
    <mergeCell ref="AK29:AM29"/>
    <mergeCell ref="A29:B29"/>
    <mergeCell ref="C29:D29"/>
    <mergeCell ref="E29:F29"/>
    <mergeCell ref="G29:I29"/>
    <mergeCell ref="J29:N29"/>
    <mergeCell ref="O29:Q29"/>
    <mergeCell ref="R30:V30"/>
    <mergeCell ref="W30:X30"/>
    <mergeCell ref="Y30:AA30"/>
    <mergeCell ref="AB30:AD30"/>
    <mergeCell ref="AE30:AJ30"/>
    <mergeCell ref="AK30:AM30"/>
    <mergeCell ref="A30:B30"/>
    <mergeCell ref="C30:D30"/>
    <mergeCell ref="E30:F30"/>
    <mergeCell ref="G30:I30"/>
    <mergeCell ref="J30:N30"/>
    <mergeCell ref="O30:Q30"/>
    <mergeCell ref="A31:AM31"/>
    <mergeCell ref="A32:C32"/>
    <mergeCell ref="D32:F32"/>
    <mergeCell ref="G32:K32"/>
    <mergeCell ref="L32:S32"/>
    <mergeCell ref="T32:W32"/>
    <mergeCell ref="X32:AB32"/>
    <mergeCell ref="AC32:AI32"/>
    <mergeCell ref="AJ32:AM32"/>
    <mergeCell ref="AC33:AI33"/>
    <mergeCell ref="AJ33:AM33"/>
    <mergeCell ref="A34:C34"/>
    <mergeCell ref="D34:F34"/>
    <mergeCell ref="G34:K34"/>
    <mergeCell ref="L34:S34"/>
    <mergeCell ref="T34:W34"/>
    <mergeCell ref="X34:AB34"/>
    <mergeCell ref="AC34:AI34"/>
    <mergeCell ref="AJ34:AM34"/>
    <mergeCell ref="A33:C33"/>
    <mergeCell ref="D33:F33"/>
    <mergeCell ref="G33:K33"/>
    <mergeCell ref="L33:S33"/>
    <mergeCell ref="T33:W33"/>
    <mergeCell ref="X33:AB33"/>
    <mergeCell ref="AC35:AI35"/>
    <mergeCell ref="AJ35:AM35"/>
    <mergeCell ref="A36:C36"/>
    <mergeCell ref="D36:F36"/>
    <mergeCell ref="G36:K36"/>
    <mergeCell ref="L36:S36"/>
    <mergeCell ref="T36:W36"/>
    <mergeCell ref="X36:AB36"/>
    <mergeCell ref="AC36:AI36"/>
    <mergeCell ref="AJ36:AM36"/>
    <mergeCell ref="A35:C35"/>
    <mergeCell ref="D35:F35"/>
    <mergeCell ref="G35:K35"/>
    <mergeCell ref="L35:S35"/>
    <mergeCell ref="T35:W35"/>
    <mergeCell ref="X35:AB35"/>
    <mergeCell ref="AC37:AI37"/>
    <mergeCell ref="AJ37:AM37"/>
    <mergeCell ref="A38:C38"/>
    <mergeCell ref="D38:F38"/>
    <mergeCell ref="G38:K38"/>
    <mergeCell ref="L38:S38"/>
    <mergeCell ref="T38:W38"/>
    <mergeCell ref="X38:AB38"/>
    <mergeCell ref="AC38:AI38"/>
    <mergeCell ref="AJ38:AM38"/>
    <mergeCell ref="A37:C37"/>
    <mergeCell ref="D37:F37"/>
    <mergeCell ref="G37:K37"/>
    <mergeCell ref="L37:S37"/>
    <mergeCell ref="T37:W37"/>
    <mergeCell ref="X37:AB37"/>
    <mergeCell ref="AC39:AI39"/>
    <mergeCell ref="AJ39:AM39"/>
    <mergeCell ref="A40:C40"/>
    <mergeCell ref="D40:F40"/>
    <mergeCell ref="G40:K40"/>
    <mergeCell ref="L40:S40"/>
    <mergeCell ref="T40:W40"/>
    <mergeCell ref="X40:AB40"/>
    <mergeCell ref="AC40:AI40"/>
    <mergeCell ref="AJ40:AM40"/>
    <mergeCell ref="A39:C39"/>
    <mergeCell ref="D39:F39"/>
    <mergeCell ref="G39:K39"/>
    <mergeCell ref="L39:S39"/>
    <mergeCell ref="T39:W39"/>
    <mergeCell ref="X39:AB39"/>
    <mergeCell ref="AC41:AI41"/>
    <mergeCell ref="AJ41:AM41"/>
    <mergeCell ref="A42:C42"/>
    <mergeCell ref="D42:F42"/>
    <mergeCell ref="G42:K42"/>
    <mergeCell ref="L42:S42"/>
    <mergeCell ref="T42:W42"/>
    <mergeCell ref="X42:AB42"/>
    <mergeCell ref="AC42:AI42"/>
    <mergeCell ref="AJ42:AM42"/>
    <mergeCell ref="A41:C41"/>
    <mergeCell ref="D41:F41"/>
    <mergeCell ref="G41:K41"/>
    <mergeCell ref="L41:S41"/>
    <mergeCell ref="T41:W41"/>
    <mergeCell ref="X41:AB41"/>
    <mergeCell ref="AC43:AI43"/>
    <mergeCell ref="AJ43:AM43"/>
    <mergeCell ref="A44:F44"/>
    <mergeCell ref="G44:AM44"/>
    <mergeCell ref="A45:P45"/>
    <mergeCell ref="Q45:AM45"/>
    <mergeCell ref="A43:C43"/>
    <mergeCell ref="D43:F43"/>
    <mergeCell ref="G43:K43"/>
    <mergeCell ref="L43:S43"/>
    <mergeCell ref="T43:W43"/>
    <mergeCell ref="X43:AB43"/>
    <mergeCell ref="AC46:AI46"/>
    <mergeCell ref="AJ46:AM46"/>
    <mergeCell ref="A47:C47"/>
    <mergeCell ref="D47:F47"/>
    <mergeCell ref="G47:K47"/>
    <mergeCell ref="L47:S47"/>
    <mergeCell ref="T47:W47"/>
    <mergeCell ref="X47:AB47"/>
    <mergeCell ref="AC47:AI47"/>
    <mergeCell ref="AJ47:AM47"/>
    <mergeCell ref="A46:C46"/>
    <mergeCell ref="D46:F46"/>
    <mergeCell ref="G46:K46"/>
    <mergeCell ref="L46:S46"/>
    <mergeCell ref="T46:W46"/>
    <mergeCell ref="X46:AB46"/>
    <mergeCell ref="AC48:AI48"/>
    <mergeCell ref="AJ48:AM48"/>
    <mergeCell ref="A49:C49"/>
    <mergeCell ref="D49:F49"/>
    <mergeCell ref="G49:K49"/>
    <mergeCell ref="L49:S49"/>
    <mergeCell ref="T49:W49"/>
    <mergeCell ref="X49:AB49"/>
    <mergeCell ref="AC49:AI49"/>
    <mergeCell ref="AJ49:AM49"/>
    <mergeCell ref="A48:C48"/>
    <mergeCell ref="D48:F48"/>
    <mergeCell ref="G48:K48"/>
    <mergeCell ref="L48:S48"/>
    <mergeCell ref="T48:W48"/>
    <mergeCell ref="X48:AB48"/>
    <mergeCell ref="AC50:AI50"/>
    <mergeCell ref="AJ50:AM50"/>
    <mergeCell ref="A51:C51"/>
    <mergeCell ref="D51:F51"/>
    <mergeCell ref="G51:K51"/>
    <mergeCell ref="L51:S51"/>
    <mergeCell ref="T51:W51"/>
    <mergeCell ref="X51:AB51"/>
    <mergeCell ref="AC51:AI51"/>
    <mergeCell ref="AJ51:AM51"/>
    <mergeCell ref="A50:C50"/>
    <mergeCell ref="D50:F50"/>
    <mergeCell ref="G50:K50"/>
    <mergeCell ref="L50:S50"/>
    <mergeCell ref="T50:W50"/>
    <mergeCell ref="X50:AB50"/>
    <mergeCell ref="AC52:AI52"/>
    <mergeCell ref="AJ52:AM52"/>
    <mergeCell ref="A53:C53"/>
    <mergeCell ref="D53:F53"/>
    <mergeCell ref="G53:K53"/>
    <mergeCell ref="L53:S53"/>
    <mergeCell ref="T53:W53"/>
    <mergeCell ref="X53:AB53"/>
    <mergeCell ref="AC53:AI53"/>
    <mergeCell ref="AJ53:AM53"/>
    <mergeCell ref="A52:C52"/>
    <mergeCell ref="D52:F52"/>
    <mergeCell ref="G52:K52"/>
    <mergeCell ref="L52:S52"/>
    <mergeCell ref="T52:W52"/>
    <mergeCell ref="X52:AB52"/>
    <mergeCell ref="AC54:AI54"/>
    <mergeCell ref="AJ54:AM54"/>
    <mergeCell ref="A55:C55"/>
    <mergeCell ref="D55:F55"/>
    <mergeCell ref="G55:K55"/>
    <mergeCell ref="L55:S55"/>
    <mergeCell ref="T55:W55"/>
    <mergeCell ref="X55:AB55"/>
    <mergeCell ref="AC55:AI55"/>
    <mergeCell ref="AJ55:AM55"/>
    <mergeCell ref="A54:C54"/>
    <mergeCell ref="D54:F54"/>
    <mergeCell ref="G54:K54"/>
    <mergeCell ref="L54:S54"/>
    <mergeCell ref="T54:W54"/>
    <mergeCell ref="X54:AB54"/>
    <mergeCell ref="AC56:AI56"/>
    <mergeCell ref="AJ56:AM56"/>
    <mergeCell ref="A57:C57"/>
    <mergeCell ref="D57:F57"/>
    <mergeCell ref="G57:K57"/>
    <mergeCell ref="L57:S57"/>
    <mergeCell ref="T57:W57"/>
    <mergeCell ref="X57:AB57"/>
    <mergeCell ref="AC57:AI57"/>
    <mergeCell ref="AJ57:AM57"/>
    <mergeCell ref="A56:C56"/>
    <mergeCell ref="D56:F56"/>
    <mergeCell ref="G56:K56"/>
    <mergeCell ref="L56:S56"/>
    <mergeCell ref="T56:W56"/>
    <mergeCell ref="X56:AB56"/>
    <mergeCell ref="A58:K58"/>
    <mergeCell ref="L58:AM58"/>
    <mergeCell ref="A59:AM59"/>
    <mergeCell ref="A60:B60"/>
    <mergeCell ref="C60:D60"/>
    <mergeCell ref="F60:H60"/>
    <mergeCell ref="I60:L60"/>
    <mergeCell ref="M60:P60"/>
    <mergeCell ref="Q60:T60"/>
    <mergeCell ref="U60:W60"/>
    <mergeCell ref="X60:Y60"/>
    <mergeCell ref="Z60:AC60"/>
    <mergeCell ref="AD60:AG60"/>
    <mergeCell ref="AH60:AK60"/>
    <mergeCell ref="AL60:AM60"/>
    <mergeCell ref="A61:B61"/>
    <mergeCell ref="C61:D61"/>
    <mergeCell ref="F61:H61"/>
    <mergeCell ref="I61:L61"/>
    <mergeCell ref="M61:P61"/>
    <mergeCell ref="AL61:AM61"/>
    <mergeCell ref="A62:B62"/>
    <mergeCell ref="C62:D62"/>
    <mergeCell ref="F62:H62"/>
    <mergeCell ref="I62:L62"/>
    <mergeCell ref="M62:P62"/>
    <mergeCell ref="Q62:T62"/>
    <mergeCell ref="U62:W62"/>
    <mergeCell ref="X62:Y62"/>
    <mergeCell ref="Z62:AC62"/>
    <mergeCell ref="Q61:T61"/>
    <mergeCell ref="U61:W61"/>
    <mergeCell ref="X61:Y61"/>
    <mergeCell ref="Z61:AC61"/>
    <mergeCell ref="AD61:AG61"/>
    <mergeCell ref="AH61:AK61"/>
    <mergeCell ref="AD62:AG62"/>
    <mergeCell ref="AH62:AK62"/>
    <mergeCell ref="AL62:AM62"/>
    <mergeCell ref="A63:B63"/>
    <mergeCell ref="I63:K63"/>
    <mergeCell ref="M63:O63"/>
    <mergeCell ref="Q63:S63"/>
    <mergeCell ref="U63:W63"/>
    <mergeCell ref="X63:Y63"/>
    <mergeCell ref="Z63:AB63"/>
    <mergeCell ref="X66:AE66"/>
    <mergeCell ref="AF66:AL66"/>
    <mergeCell ref="A67:G67"/>
    <mergeCell ref="H67:O67"/>
    <mergeCell ref="P67:W67"/>
    <mergeCell ref="X67:AE67"/>
    <mergeCell ref="AF67:AL67"/>
    <mergeCell ref="AD63:AE63"/>
    <mergeCell ref="AF63:AG63"/>
    <mergeCell ref="AH63:AI63"/>
    <mergeCell ref="AJ63:AK63"/>
    <mergeCell ref="A64:AL64"/>
    <mergeCell ref="A65:G66"/>
    <mergeCell ref="H65:W65"/>
    <mergeCell ref="X65:AL65"/>
    <mergeCell ref="H66:O66"/>
    <mergeCell ref="P66:W66"/>
    <mergeCell ref="A68:G68"/>
    <mergeCell ref="H68:O68"/>
    <mergeCell ref="P68:W68"/>
    <mergeCell ref="X68:AE68"/>
    <mergeCell ref="AF68:AL68"/>
    <mergeCell ref="A69:G69"/>
    <mergeCell ref="H69:O69"/>
    <mergeCell ref="P69:W69"/>
    <mergeCell ref="X69:AE69"/>
    <mergeCell ref="AF69:AL69"/>
    <mergeCell ref="A72:AL72"/>
    <mergeCell ref="A73:G73"/>
    <mergeCell ref="H73:O73"/>
    <mergeCell ref="P73:W73"/>
    <mergeCell ref="X73:AE73"/>
    <mergeCell ref="AF73:AL73"/>
    <mergeCell ref="A70:G70"/>
    <mergeCell ref="H70:O70"/>
    <mergeCell ref="P70:W70"/>
    <mergeCell ref="X70:AE70"/>
    <mergeCell ref="AF70:AL70"/>
    <mergeCell ref="A71:G71"/>
    <mergeCell ref="H71:O71"/>
    <mergeCell ref="P71:W71"/>
    <mergeCell ref="X71:AE71"/>
    <mergeCell ref="AF71:AL71"/>
    <mergeCell ref="A76:AL76"/>
    <mergeCell ref="A77:AL77"/>
    <mergeCell ref="A78:AL78"/>
    <mergeCell ref="A79:M79"/>
    <mergeCell ref="N79:R79"/>
    <mergeCell ref="S79:AJ79"/>
    <mergeCell ref="AK79:AL79"/>
    <mergeCell ref="A74:G74"/>
    <mergeCell ref="H74:O74"/>
    <mergeCell ref="P74:W74"/>
    <mergeCell ref="X74:AE74"/>
    <mergeCell ref="AF74:AL74"/>
    <mergeCell ref="A75:G75"/>
    <mergeCell ref="H75:O75"/>
    <mergeCell ref="P75:W75"/>
    <mergeCell ref="X75:AE75"/>
    <mergeCell ref="AF75:AL75"/>
    <mergeCell ref="A82:M82"/>
    <mergeCell ref="N82:R82"/>
    <mergeCell ref="S82:AJ82"/>
    <mergeCell ref="AK82:AL82"/>
    <mergeCell ref="A83:M83"/>
    <mergeCell ref="N83:R83"/>
    <mergeCell ref="S83:AJ83"/>
    <mergeCell ref="AK83:AL83"/>
    <mergeCell ref="A80:M80"/>
    <mergeCell ref="N80:R80"/>
    <mergeCell ref="S80:AJ80"/>
    <mergeCell ref="AK80:AL80"/>
    <mergeCell ref="A81:M81"/>
    <mergeCell ref="N81:R81"/>
    <mergeCell ref="S81:AJ81"/>
    <mergeCell ref="AK81:AL81"/>
    <mergeCell ref="A86:M86"/>
    <mergeCell ref="N86:R86"/>
    <mergeCell ref="S86:AJ86"/>
    <mergeCell ref="AK86:AL86"/>
    <mergeCell ref="A87:M87"/>
    <mergeCell ref="N87:R87"/>
    <mergeCell ref="S87:AJ87"/>
    <mergeCell ref="AK87:AL87"/>
    <mergeCell ref="A84:M84"/>
    <mergeCell ref="N84:R84"/>
    <mergeCell ref="S84:AJ84"/>
    <mergeCell ref="AK84:AL84"/>
    <mergeCell ref="A85:R85"/>
    <mergeCell ref="S85:AJ85"/>
    <mergeCell ref="AK85:AL85"/>
    <mergeCell ref="AK90:AL90"/>
    <mergeCell ref="A91:M91"/>
    <mergeCell ref="N91:R91"/>
    <mergeCell ref="S91:AL96"/>
    <mergeCell ref="A92:M92"/>
    <mergeCell ref="N92:R92"/>
    <mergeCell ref="A93:R93"/>
    <mergeCell ref="A88:M88"/>
    <mergeCell ref="N88:R88"/>
    <mergeCell ref="S88:AJ88"/>
    <mergeCell ref="AK88:AL88"/>
    <mergeCell ref="A89:M89"/>
    <mergeCell ref="N89:R89"/>
    <mergeCell ref="S89:AJ89"/>
    <mergeCell ref="AK89:AL89"/>
    <mergeCell ref="A94:M94"/>
    <mergeCell ref="N94:R94"/>
    <mergeCell ref="A95:M95"/>
    <mergeCell ref="N95:R95"/>
    <mergeCell ref="A96:M96"/>
    <mergeCell ref="N96:R96"/>
    <mergeCell ref="A90:M90"/>
    <mergeCell ref="N90:R90"/>
    <mergeCell ref="S90:AJ90"/>
    <mergeCell ref="A99:AM99"/>
    <mergeCell ref="A100:AM100"/>
    <mergeCell ref="A101:P101"/>
    <mergeCell ref="Q101:AM101"/>
    <mergeCell ref="A102:P102"/>
    <mergeCell ref="Q102:AM102"/>
    <mergeCell ref="A97:M97"/>
    <mergeCell ref="N97:R97"/>
    <mergeCell ref="S97:AJ97"/>
    <mergeCell ref="AK97:AL97"/>
    <mergeCell ref="A98:M98"/>
    <mergeCell ref="N98:R98"/>
    <mergeCell ref="S98:AJ98"/>
    <mergeCell ref="AK98:AL98"/>
    <mergeCell ref="A108:P108"/>
    <mergeCell ref="Q108:AM108"/>
    <mergeCell ref="A109:P109"/>
    <mergeCell ref="Q109:AM109"/>
    <mergeCell ref="A103:AM103"/>
    <mergeCell ref="A104:AM104"/>
    <mergeCell ref="A105:AM105"/>
    <mergeCell ref="A106:P106"/>
    <mergeCell ref="Q106:AM106"/>
    <mergeCell ref="A107:P107"/>
    <mergeCell ref="Q107:AM107"/>
  </mergeCells>
  <hyperlinks>
    <hyperlink ref="A4" r:id="rId1" display="http://www.phmsa.dot.gov/pipeline/library/forms" xr:uid="{26CCB487-FDAC-4E77-9193-F4CBEC203429}"/>
    <hyperlink ref="A109" r:id="rId2" display="mailto:Erica.Peters@wisconsinpublicservice.com" xr:uid="{B72DEBB5-EE08-42BF-9E6A-C0D4FC0DD04F}"/>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212C8-7880-4C5B-A721-A278A094C854}">
  <dimension ref="A1:M71"/>
  <sheetViews>
    <sheetView zoomScaleNormal="100" workbookViewId="0"/>
  </sheetViews>
  <sheetFormatPr defaultRowHeight="15" x14ac:dyDescent="0.25"/>
  <cols>
    <col min="1" max="1" width="22.85546875" customWidth="1"/>
    <col min="4" max="4" width="10" customWidth="1"/>
    <col min="5" max="5" width="9.85546875" customWidth="1"/>
    <col min="6" max="6" width="10.42578125" customWidth="1"/>
    <col min="7" max="7" width="10" customWidth="1"/>
    <col min="8" max="8" width="9.85546875" customWidth="1"/>
    <col min="9" max="9" width="11.140625" customWidth="1"/>
    <col min="10" max="10" width="10" customWidth="1"/>
    <col min="11" max="11" width="9.85546875" customWidth="1"/>
    <col min="12" max="12" width="10.42578125" customWidth="1"/>
  </cols>
  <sheetData>
    <row r="1" spans="1:13" x14ac:dyDescent="0.25">
      <c r="A1" s="52" t="s">
        <v>120</v>
      </c>
    </row>
    <row r="2" spans="1:13" x14ac:dyDescent="0.25">
      <c r="A2" s="52" t="s">
        <v>116</v>
      </c>
    </row>
    <row r="3" spans="1:13" x14ac:dyDescent="0.25">
      <c r="A3" s="52"/>
    </row>
    <row r="4" spans="1:13" x14ac:dyDescent="0.25">
      <c r="A4" s="52"/>
    </row>
    <row r="5" spans="1:13" x14ac:dyDescent="0.25">
      <c r="A5" s="52"/>
    </row>
    <row r="7" spans="1:13" ht="15.75" x14ac:dyDescent="0.25">
      <c r="A7" s="53" t="s">
        <v>3</v>
      </c>
      <c r="B7" s="54"/>
      <c r="C7" s="54"/>
      <c r="D7" s="54"/>
      <c r="E7" s="54"/>
      <c r="F7" s="54"/>
      <c r="G7" s="54"/>
      <c r="H7" s="54"/>
      <c r="I7" s="54"/>
      <c r="J7" s="54"/>
      <c r="K7" s="54"/>
      <c r="L7" s="54"/>
      <c r="M7" s="55"/>
    </row>
    <row r="8" spans="1:13" ht="15.75" x14ac:dyDescent="0.25">
      <c r="A8" s="12" t="s">
        <v>4</v>
      </c>
      <c r="B8" s="13"/>
      <c r="C8" s="13"/>
      <c r="D8" s="13"/>
      <c r="E8" s="13"/>
      <c r="F8" s="13"/>
      <c r="G8" s="13"/>
      <c r="H8" s="13"/>
      <c r="I8" s="13"/>
      <c r="J8" s="13"/>
      <c r="K8" s="13"/>
      <c r="L8" s="56"/>
      <c r="M8" s="57"/>
    </row>
    <row r="9" spans="1:13" ht="15.75" x14ac:dyDescent="0.25">
      <c r="A9" s="3"/>
      <c r="B9" s="125" t="s">
        <v>5</v>
      </c>
      <c r="C9" s="125"/>
      <c r="D9" s="125"/>
      <c r="E9" s="125"/>
      <c r="F9" s="125" t="s">
        <v>6</v>
      </c>
      <c r="G9" s="125" t="s">
        <v>7</v>
      </c>
      <c r="H9" s="125" t="s">
        <v>8</v>
      </c>
      <c r="I9" s="126" t="s">
        <v>9</v>
      </c>
      <c r="J9" s="127" t="s">
        <v>10</v>
      </c>
      <c r="K9" s="128"/>
      <c r="L9" s="131" t="s">
        <v>117</v>
      </c>
      <c r="M9" s="120" t="s">
        <v>11</v>
      </c>
    </row>
    <row r="10" spans="1:13" ht="15.75" x14ac:dyDescent="0.25">
      <c r="A10" s="3"/>
      <c r="B10" s="121" t="s">
        <v>12</v>
      </c>
      <c r="C10" s="121"/>
      <c r="D10" s="121" t="s">
        <v>13</v>
      </c>
      <c r="E10" s="121"/>
      <c r="F10" s="121"/>
      <c r="G10" s="121"/>
      <c r="H10" s="121"/>
      <c r="I10" s="106"/>
      <c r="J10" s="127"/>
      <c r="K10" s="128"/>
      <c r="L10" s="132"/>
      <c r="M10" s="109"/>
    </row>
    <row r="11" spans="1:13" ht="15.75" x14ac:dyDescent="0.25">
      <c r="A11" s="3"/>
      <c r="B11" s="4" t="s">
        <v>106</v>
      </c>
      <c r="C11" s="4" t="s">
        <v>17</v>
      </c>
      <c r="D11" s="4" t="s">
        <v>16</v>
      </c>
      <c r="E11" s="4" t="s">
        <v>17</v>
      </c>
      <c r="F11" s="121"/>
      <c r="G11" s="121"/>
      <c r="H11" s="121"/>
      <c r="I11" s="106"/>
      <c r="J11" s="129"/>
      <c r="K11" s="130"/>
      <c r="L11" s="132"/>
      <c r="M11" s="109"/>
    </row>
    <row r="12" spans="1:13" ht="15.75" x14ac:dyDescent="0.25">
      <c r="A12" s="5" t="s">
        <v>18</v>
      </c>
      <c r="B12" s="58">
        <f>SUM([2]Alliant:WPSC!B12)</f>
        <v>0</v>
      </c>
      <c r="C12" s="58">
        <f>SUM([2]Alliant:WPSC!C12)</f>
        <v>6.3</v>
      </c>
      <c r="D12" s="58">
        <f>SUM([2]Alliant:WPSC!D12)</f>
        <v>0.2</v>
      </c>
      <c r="E12" s="58">
        <f>SUM([2]Alliant:WPSC!E12)</f>
        <v>11212.887999999999</v>
      </c>
      <c r="F12" s="58">
        <f>SUM([2]Alliant:WPSC!F12)</f>
        <v>0</v>
      </c>
      <c r="G12" s="58">
        <f>SUM([2]Alliant:WPSC!G12)</f>
        <v>0</v>
      </c>
      <c r="H12" s="58">
        <f>SUM([2]Alliant:WPSC!H12)</f>
        <v>0</v>
      </c>
      <c r="I12" s="58">
        <f>SUM([2]Alliant:WPSC!I12)</f>
        <v>31035.273000000001</v>
      </c>
      <c r="J12" s="118">
        <f>SUM([2]Alliant:WPSC!J12)</f>
        <v>44.5</v>
      </c>
      <c r="K12" s="105">
        <f>SUM([3]Alliant:WPSC!K12)</f>
        <v>0</v>
      </c>
      <c r="L12" s="59">
        <f>SUM([2]Alliant:WPSC!L12)</f>
        <v>0</v>
      </c>
      <c r="M12" s="6">
        <f>SUM(B12:L12)</f>
        <v>42299.161</v>
      </c>
    </row>
    <row r="13" spans="1:13" ht="15.75" x14ac:dyDescent="0.25">
      <c r="A13" s="5" t="s">
        <v>19</v>
      </c>
      <c r="B13" s="58">
        <f>SUM([2]Alliant:WPSC!B13)</f>
        <v>0</v>
      </c>
      <c r="C13" s="58">
        <f>SUM([2]Alliant:WPSC!C13)</f>
        <v>305</v>
      </c>
      <c r="D13" s="58">
        <f>SUM([2]Alliant:WPSC!D13)</f>
        <v>2</v>
      </c>
      <c r="E13" s="58">
        <f>SUM([2]Alliant:WPSC!E13)</f>
        <v>204284</v>
      </c>
      <c r="F13" s="58">
        <f>SUM([2]Alliant:WPSC!F13)</f>
        <v>0</v>
      </c>
      <c r="G13" s="58">
        <f>SUM([2]Alliant:WPSC!G13)</f>
        <v>8158</v>
      </c>
      <c r="H13" s="58">
        <f>SUM([2]Alliant:WPSC!H13)</f>
        <v>0</v>
      </c>
      <c r="I13" s="58">
        <f>SUM([2]Alliant:WPSC!I13)</f>
        <v>1535713</v>
      </c>
      <c r="J13" s="118">
        <f>SUM([2]Alliant:WPSC!J13)</f>
        <v>1899</v>
      </c>
      <c r="K13" s="105">
        <f>SUM([3]Alliant:WPSC!K13)</f>
        <v>0</v>
      </c>
      <c r="L13" s="59">
        <f>SUM([2]Alliant:WPSC!L13)</f>
        <v>0</v>
      </c>
      <c r="M13" s="6">
        <f>SUM(B13:L13)</f>
        <v>1750361</v>
      </c>
    </row>
    <row r="14" spans="1:13" ht="15.75" x14ac:dyDescent="0.25">
      <c r="A14" s="7"/>
      <c r="B14" s="8"/>
      <c r="C14" s="8"/>
      <c r="D14" s="8"/>
      <c r="E14" s="8"/>
      <c r="F14" s="8"/>
      <c r="G14" s="8"/>
      <c r="H14" s="8"/>
      <c r="I14" s="8"/>
      <c r="J14" s="8"/>
      <c r="K14" s="8"/>
      <c r="L14" s="9"/>
      <c r="M14" s="2"/>
    </row>
    <row r="15" spans="1:13" ht="15.75" x14ac:dyDescent="0.25">
      <c r="A15" s="84" t="s">
        <v>20</v>
      </c>
      <c r="B15" s="85"/>
      <c r="C15" s="85"/>
      <c r="D15" s="85"/>
      <c r="E15" s="85"/>
      <c r="F15" s="85"/>
      <c r="G15" s="85"/>
      <c r="H15" s="85"/>
      <c r="I15" s="85"/>
      <c r="J15" s="85"/>
      <c r="K15" s="85"/>
      <c r="L15" s="86"/>
      <c r="M15" s="2"/>
    </row>
    <row r="16" spans="1:13" ht="15.75" x14ac:dyDescent="0.25">
      <c r="A16" s="10" t="s">
        <v>21</v>
      </c>
      <c r="B16" s="4" t="s">
        <v>22</v>
      </c>
      <c r="C16" s="4" t="s">
        <v>23</v>
      </c>
      <c r="D16" s="106" t="s">
        <v>24</v>
      </c>
      <c r="E16" s="106"/>
      <c r="F16" s="106" t="s">
        <v>25</v>
      </c>
      <c r="G16" s="106"/>
      <c r="H16" s="106" t="s">
        <v>26</v>
      </c>
      <c r="I16" s="106"/>
      <c r="J16" s="107" t="s">
        <v>27</v>
      </c>
      <c r="K16" s="108"/>
      <c r="L16" s="6" t="s">
        <v>11</v>
      </c>
      <c r="M16" s="2"/>
    </row>
    <row r="17" spans="1:13" ht="15.75" x14ac:dyDescent="0.25">
      <c r="A17" s="5" t="s">
        <v>5</v>
      </c>
      <c r="B17" s="58">
        <f>SUM([2]Alliant:WPSC!B17)</f>
        <v>1.5</v>
      </c>
      <c r="C17" s="58">
        <f>SUM([2]Alliant:WPSC!C17)</f>
        <v>4507.8999999999996</v>
      </c>
      <c r="D17" s="118">
        <f>SUM([2]Alliant:WPSC!D17)</f>
        <v>3386.36</v>
      </c>
      <c r="E17" s="115">
        <f>SUM([3]Alliant:WPSC!E17)</f>
        <v>0</v>
      </c>
      <c r="F17" s="118">
        <f>SUM([2]Alliant:WPSC!F17)</f>
        <v>2565.0190000000002</v>
      </c>
      <c r="G17" s="115">
        <f>SUM([3]Alliant:WPSC!G17)</f>
        <v>0</v>
      </c>
      <c r="H17" s="118">
        <f>SUM([2]Alliant:WPSC!H17)</f>
        <v>554.71</v>
      </c>
      <c r="I17" s="115">
        <f>SUM([3]Alliant:WPSC!I17)</f>
        <v>0</v>
      </c>
      <c r="J17" s="118">
        <f>SUM([2]Alliant:WPSC!J17)</f>
        <v>203.99</v>
      </c>
      <c r="K17" s="115">
        <f>SUM([3]Alliant:WPSC!K17)</f>
        <v>0</v>
      </c>
      <c r="L17" s="6">
        <f>SUM(B17:J17)</f>
        <v>11219.479000000001</v>
      </c>
      <c r="M17" s="2"/>
    </row>
    <row r="18" spans="1:13" ht="15.75" x14ac:dyDescent="0.25">
      <c r="A18" s="5" t="s">
        <v>28</v>
      </c>
      <c r="B18" s="58">
        <f>SUM([2]Alliant:WPSC!B18)</f>
        <v>0</v>
      </c>
      <c r="C18" s="58">
        <f>SUM([2]Alliant:WPSC!C18)</f>
        <v>0</v>
      </c>
      <c r="D18" s="118">
        <f>SUM([2]Alliant:WPSC!D18)</f>
        <v>0</v>
      </c>
      <c r="E18" s="115">
        <f>SUM([3]Alliant:WPSC!E18)</f>
        <v>0</v>
      </c>
      <c r="F18" s="118">
        <f>SUM([2]Alliant:WPSC!F18)</f>
        <v>0</v>
      </c>
      <c r="G18" s="115">
        <f>SUM([3]Alliant:WPSC!G18)</f>
        <v>0</v>
      </c>
      <c r="H18" s="118">
        <f>SUM([2]Alliant:WPSC!H18)</f>
        <v>0</v>
      </c>
      <c r="I18" s="115">
        <f>SUM([3]Alliant:WPSC!I18)</f>
        <v>0</v>
      </c>
      <c r="J18" s="118">
        <f>SUM([2]Alliant:WPSC!J18)</f>
        <v>0</v>
      </c>
      <c r="K18" s="115">
        <f>SUM([3]Alliant:WPSC!K18)</f>
        <v>0</v>
      </c>
      <c r="L18" s="6">
        <f t="shared" ref="L18:L26" si="0">SUM(B18:J18)</f>
        <v>0</v>
      </c>
      <c r="M18" s="2"/>
    </row>
    <row r="19" spans="1:13" ht="15.75" x14ac:dyDescent="0.25">
      <c r="A19" s="5" t="s">
        <v>7</v>
      </c>
      <c r="B19" s="58">
        <f>SUM([2]Alliant:WPSC!B19)</f>
        <v>0</v>
      </c>
      <c r="C19" s="58">
        <f>SUM([2]Alliant:WPSC!C19)</f>
        <v>0</v>
      </c>
      <c r="D19" s="118">
        <f>SUM([2]Alliant:WPSC!D19)</f>
        <v>0</v>
      </c>
      <c r="E19" s="115">
        <f>SUM([3]Alliant:WPSC!E19)</f>
        <v>0</v>
      </c>
      <c r="F19" s="118">
        <f>SUM([2]Alliant:WPSC!F19)</f>
        <v>0</v>
      </c>
      <c r="G19" s="115">
        <f>SUM([3]Alliant:WPSC!G19)</f>
        <v>0</v>
      </c>
      <c r="H19" s="118">
        <f>SUM([2]Alliant:WPSC!H19)</f>
        <v>0</v>
      </c>
      <c r="I19" s="115">
        <f>SUM([3]Alliant:WPSC!I19)</f>
        <v>0</v>
      </c>
      <c r="J19" s="118">
        <f>SUM([2]Alliant:WPSC!J19)</f>
        <v>0</v>
      </c>
      <c r="K19" s="115">
        <f>SUM([3]Alliant:WPSC!K19)</f>
        <v>0</v>
      </c>
      <c r="L19" s="6">
        <f t="shared" si="0"/>
        <v>0</v>
      </c>
      <c r="M19" s="2"/>
    </row>
    <row r="20" spans="1:13" ht="15.75" x14ac:dyDescent="0.25">
      <c r="A20" s="5" t="s">
        <v>29</v>
      </c>
      <c r="B20" s="58">
        <f>SUM([2]Alliant:WPSC!B20)</f>
        <v>0</v>
      </c>
      <c r="C20" s="58">
        <f>SUM([2]Alliant:WPSC!C20)</f>
        <v>0</v>
      </c>
      <c r="D20" s="118">
        <f>SUM([2]Alliant:WPSC!D20)</f>
        <v>0</v>
      </c>
      <c r="E20" s="115">
        <f>SUM([3]Alliant:WPSC!E20)</f>
        <v>0</v>
      </c>
      <c r="F20" s="118">
        <f>SUM([2]Alliant:WPSC!F20)</f>
        <v>0</v>
      </c>
      <c r="G20" s="115">
        <f>SUM([3]Alliant:WPSC!G20)</f>
        <v>0</v>
      </c>
      <c r="H20" s="118">
        <f>SUM([2]Alliant:WPSC!H20)</f>
        <v>0</v>
      </c>
      <c r="I20" s="115">
        <f>SUM([3]Alliant:WPSC!I20)</f>
        <v>0</v>
      </c>
      <c r="J20" s="118">
        <f>SUM([2]Alliant:WPSC!J20)</f>
        <v>0</v>
      </c>
      <c r="K20" s="115">
        <f>SUM([3]Alliant:WPSC!K20)</f>
        <v>0</v>
      </c>
      <c r="L20" s="6">
        <f t="shared" si="0"/>
        <v>0</v>
      </c>
      <c r="M20" s="2"/>
    </row>
    <row r="21" spans="1:13" ht="15.75" x14ac:dyDescent="0.25">
      <c r="A21" s="5" t="s">
        <v>30</v>
      </c>
      <c r="B21" s="58">
        <f>SUM([2]Alliant:WPSC!B21)</f>
        <v>0</v>
      </c>
      <c r="C21" s="58">
        <f>SUM([2]Alliant:WPSC!C21)</f>
        <v>0</v>
      </c>
      <c r="D21" s="118">
        <f>SUM([2]Alliant:WPSC!D21)</f>
        <v>0</v>
      </c>
      <c r="E21" s="115">
        <f>SUM([3]Alliant:WPSC!E21)</f>
        <v>0</v>
      </c>
      <c r="F21" s="118">
        <f>SUM([2]Alliant:WPSC!F21)</f>
        <v>0</v>
      </c>
      <c r="G21" s="115">
        <f>SUM([3]Alliant:WPSC!G21)</f>
        <v>0</v>
      </c>
      <c r="H21" s="118">
        <f>SUM([2]Alliant:WPSC!H21)</f>
        <v>0</v>
      </c>
      <c r="I21" s="115">
        <f>SUM([3]Alliant:WPSC!I21)</f>
        <v>0</v>
      </c>
      <c r="J21" s="118">
        <f>SUM([2]Alliant:WPSC!J21)</f>
        <v>0</v>
      </c>
      <c r="K21" s="115">
        <f>SUM([3]Alliant:WPSC!K21)</f>
        <v>0</v>
      </c>
      <c r="L21" s="6">
        <f t="shared" si="0"/>
        <v>0</v>
      </c>
      <c r="M21" s="2"/>
    </row>
    <row r="22" spans="1:13" ht="15.75" x14ac:dyDescent="0.25">
      <c r="A22" s="5" t="s">
        <v>31</v>
      </c>
      <c r="B22" s="58">
        <f>SUM([2]Alliant:WPSC!B22)</f>
        <v>0.4</v>
      </c>
      <c r="C22" s="58">
        <f>SUM([2]Alliant:WPSC!C22)</f>
        <v>21329.333999999999</v>
      </c>
      <c r="D22" s="118">
        <f>SUM([2]Alliant:WPSC!D22)</f>
        <v>7830.1110000000008</v>
      </c>
      <c r="E22" s="115">
        <f>SUM([3]Alliant:WPSC!E22)</f>
        <v>0</v>
      </c>
      <c r="F22" s="118">
        <f>SUM([2]Alliant:WPSC!F22)</f>
        <v>1868.8879999999999</v>
      </c>
      <c r="G22" s="115">
        <f>SUM([3]Alliant:WPSC!G22)</f>
        <v>0</v>
      </c>
      <c r="H22" s="118">
        <f>SUM([2]Alliant:WPSC!H22)</f>
        <v>5.54</v>
      </c>
      <c r="I22" s="115">
        <f>SUM([3]Alliant:WPSC!I22)</f>
        <v>0</v>
      </c>
      <c r="J22" s="118">
        <f>SUM([2]Alliant:WPSC!J22)</f>
        <v>0</v>
      </c>
      <c r="K22" s="115">
        <f>SUM([3]Alliant:WPSC!K22)</f>
        <v>0</v>
      </c>
      <c r="L22" s="6">
        <f t="shared" si="0"/>
        <v>31034.273000000001</v>
      </c>
      <c r="M22" s="2"/>
    </row>
    <row r="23" spans="1:13" ht="15.75" x14ac:dyDescent="0.25">
      <c r="A23" s="5" t="s">
        <v>32</v>
      </c>
      <c r="B23" s="58">
        <f>SUM([2]Alliant:WPSC!B23)</f>
        <v>0</v>
      </c>
      <c r="C23" s="58">
        <f>SUM([2]Alliant:WPSC!C23)</f>
        <v>0</v>
      </c>
      <c r="D23" s="118">
        <f>SUM([2]Alliant:WPSC!D23)</f>
        <v>0</v>
      </c>
      <c r="E23" s="115">
        <f>SUM([3]Alliant:WPSC!E23)</f>
        <v>0</v>
      </c>
      <c r="F23" s="118">
        <f>SUM([2]Alliant:WPSC!F23)</f>
        <v>0</v>
      </c>
      <c r="G23" s="115">
        <f>SUM([3]Alliant:WPSC!G23)</f>
        <v>0</v>
      </c>
      <c r="H23" s="118">
        <f>SUM([2]Alliant:WPSC!H23)</f>
        <v>0</v>
      </c>
      <c r="I23" s="115">
        <f>SUM([3]Alliant:WPSC!I23)</f>
        <v>0</v>
      </c>
      <c r="J23" s="118">
        <f>SUM([2]Alliant:WPSC!J23)</f>
        <v>0</v>
      </c>
      <c r="K23" s="115">
        <f>SUM([3]Alliant:WPSC!K23)</f>
        <v>0</v>
      </c>
      <c r="L23" s="6">
        <f t="shared" si="0"/>
        <v>0</v>
      </c>
      <c r="M23" s="2"/>
    </row>
    <row r="24" spans="1:13" ht="15.75" x14ac:dyDescent="0.25">
      <c r="A24" s="5" t="s">
        <v>98</v>
      </c>
      <c r="B24" s="58">
        <f>SUM([2]Alliant:WPSC!B24)</f>
        <v>0</v>
      </c>
      <c r="C24" s="58">
        <f>SUM([2]Alliant:WPSC!C24)</f>
        <v>0</v>
      </c>
      <c r="D24" s="118">
        <f>SUM([2]Alliant:WPSC!D24)</f>
        <v>0</v>
      </c>
      <c r="E24" s="115">
        <f>SUM([3]Alliant:WPSC!E24)</f>
        <v>0</v>
      </c>
      <c r="F24" s="118">
        <f>SUM([2]Alliant:WPSC!F24)</f>
        <v>0</v>
      </c>
      <c r="G24" s="115">
        <f>SUM([3]Alliant:WPSC!G24)</f>
        <v>0</v>
      </c>
      <c r="H24" s="118">
        <f>SUM([2]Alliant:WPSC!H24)</f>
        <v>0</v>
      </c>
      <c r="I24" s="115">
        <f>SUM([3]Alliant:WPSC!I24)</f>
        <v>0</v>
      </c>
      <c r="J24" s="118">
        <f>SUM([2]Alliant:WPSC!J24)</f>
        <v>0</v>
      </c>
      <c r="K24" s="115">
        <f>SUM([3]Alliant:WPSC!K24)</f>
        <v>0</v>
      </c>
      <c r="L24" s="6">
        <f t="shared" si="0"/>
        <v>0</v>
      </c>
      <c r="M24" s="2"/>
    </row>
    <row r="25" spans="1:13" ht="15.75" x14ac:dyDescent="0.25">
      <c r="A25" s="5" t="s">
        <v>10</v>
      </c>
      <c r="B25" s="58">
        <f>SUM([2]Alliant:WPSC!B25)</f>
        <v>25.1</v>
      </c>
      <c r="C25" s="58">
        <f>SUM([2]Alliant:WPSC!C25)</f>
        <v>13.8</v>
      </c>
      <c r="D25" s="118">
        <f>SUM([2]Alliant:WPSC!D25)</f>
        <v>5.4</v>
      </c>
      <c r="E25" s="115">
        <f>SUM([3]Alliant:WPSC!E25)</f>
        <v>0</v>
      </c>
      <c r="F25" s="118">
        <f>SUM([2]Alliant:WPSC!F25)</f>
        <v>0.2</v>
      </c>
      <c r="G25" s="115">
        <f>SUM([3]Alliant:WPSC!G25)</f>
        <v>0</v>
      </c>
      <c r="H25" s="118">
        <f>SUM([2]Alliant:WPSC!H25)</f>
        <v>0</v>
      </c>
      <c r="I25" s="115">
        <f>SUM([3]Alliant:WPSC!I25)</f>
        <v>0</v>
      </c>
      <c r="J25" s="118">
        <f>SUM([2]Alliant:WPSC!J25)</f>
        <v>0</v>
      </c>
      <c r="K25" s="115">
        <f>SUM([3]Alliant:WPSC!K25)</f>
        <v>0</v>
      </c>
      <c r="L25" s="6">
        <f t="shared" si="0"/>
        <v>44.500000000000007</v>
      </c>
      <c r="M25" s="2"/>
    </row>
    <row r="26" spans="1:13" ht="15.75" x14ac:dyDescent="0.25">
      <c r="A26" s="5" t="s">
        <v>118</v>
      </c>
      <c r="B26" s="58">
        <f>SUM([2]Alliant:WPSC!B26)</f>
        <v>0</v>
      </c>
      <c r="C26" s="58">
        <f>SUM([2]Alliant:WPSC!C26)</f>
        <v>0</v>
      </c>
      <c r="D26" s="118">
        <f>SUM([2]Alliant:WPSC!D26)</f>
        <v>0</v>
      </c>
      <c r="E26" s="115">
        <f>SUM([3]Alliant:WPSC!E26)</f>
        <v>0</v>
      </c>
      <c r="F26" s="118">
        <f>SUM([2]Alliant:WPSC!F26)</f>
        <v>0</v>
      </c>
      <c r="G26" s="115">
        <f>SUM([3]Alliant:WPSC!G26)</f>
        <v>0</v>
      </c>
      <c r="H26" s="118">
        <f>SUM([2]Alliant:WPSC!H26)</f>
        <v>0</v>
      </c>
      <c r="I26" s="115">
        <f>SUM([3]Alliant:WPSC!I26)</f>
        <v>0</v>
      </c>
      <c r="J26" s="118">
        <f>SUM([2]Alliant:WPSC!J26)</f>
        <v>0</v>
      </c>
      <c r="K26" s="115">
        <f>SUM([3]Alliant:WPSC!K26)</f>
        <v>0</v>
      </c>
      <c r="L26" s="6">
        <f t="shared" si="0"/>
        <v>0</v>
      </c>
      <c r="M26" s="2"/>
    </row>
    <row r="27" spans="1:13" ht="15.75" x14ac:dyDescent="0.25">
      <c r="A27" s="11" t="s">
        <v>11</v>
      </c>
      <c r="B27" s="6">
        <f>SUM(B17:B26)</f>
        <v>27</v>
      </c>
      <c r="C27" s="6">
        <f>SUM(C17:C26)</f>
        <v>25851.033999999996</v>
      </c>
      <c r="D27" s="109">
        <f>SUM(D17:D26)</f>
        <v>11221.871000000001</v>
      </c>
      <c r="E27" s="109">
        <f t="shared" ref="E27:I27" si="1">SUM(E17:E25)</f>
        <v>0</v>
      </c>
      <c r="F27" s="109">
        <f>SUM(F17:F26)</f>
        <v>4434.107</v>
      </c>
      <c r="G27" s="109">
        <f t="shared" si="1"/>
        <v>0</v>
      </c>
      <c r="H27" s="109">
        <f>SUM(H17:H26)</f>
        <v>560.25</v>
      </c>
      <c r="I27" s="109">
        <f t="shared" si="1"/>
        <v>0</v>
      </c>
      <c r="J27" s="110">
        <f>SUM(J17:J26)</f>
        <v>203.99</v>
      </c>
      <c r="K27" s="111"/>
      <c r="L27" s="6">
        <f>SUM(L17:L26)</f>
        <v>42298.252</v>
      </c>
      <c r="M27" s="2"/>
    </row>
    <row r="28" spans="1:13" ht="15.75" x14ac:dyDescent="0.25">
      <c r="A28" s="7"/>
      <c r="B28" s="8"/>
      <c r="C28" s="8"/>
      <c r="D28" s="8"/>
      <c r="E28" s="8"/>
      <c r="F28" s="8"/>
      <c r="G28" s="8"/>
      <c r="H28" s="8"/>
      <c r="I28" s="8"/>
      <c r="J28" s="8"/>
      <c r="K28" s="8"/>
      <c r="L28" s="9"/>
      <c r="M28" s="2"/>
    </row>
    <row r="29" spans="1:13" ht="15.75" x14ac:dyDescent="0.25">
      <c r="A29" s="12" t="s">
        <v>33</v>
      </c>
      <c r="B29" s="13"/>
      <c r="C29" s="13"/>
      <c r="D29" s="13"/>
      <c r="E29" s="13"/>
      <c r="F29" s="13"/>
      <c r="G29" s="116" t="s">
        <v>34</v>
      </c>
      <c r="H29" s="117"/>
      <c r="I29" s="117"/>
      <c r="J29" s="118">
        <f>AVERAGE([2]Alliant:WPSC!J29)</f>
        <v>111.40181818181817</v>
      </c>
      <c r="K29" s="115">
        <f>SUM([3]Alliant:WPSC!K29)</f>
        <v>0</v>
      </c>
      <c r="L29" s="14"/>
      <c r="M29" s="2"/>
    </row>
    <row r="30" spans="1:13" ht="15.75" x14ac:dyDescent="0.25">
      <c r="A30" s="10" t="s">
        <v>21</v>
      </c>
      <c r="B30" s="4" t="s">
        <v>22</v>
      </c>
      <c r="C30" s="4" t="s">
        <v>35</v>
      </c>
      <c r="D30" s="106" t="s">
        <v>36</v>
      </c>
      <c r="E30" s="106"/>
      <c r="F30" s="106" t="s">
        <v>24</v>
      </c>
      <c r="G30" s="106"/>
      <c r="H30" s="106" t="s">
        <v>25</v>
      </c>
      <c r="I30" s="106"/>
      <c r="J30" s="107" t="s">
        <v>37</v>
      </c>
      <c r="K30" s="108"/>
      <c r="L30" s="6" t="s">
        <v>11</v>
      </c>
      <c r="M30" s="2"/>
    </row>
    <row r="31" spans="1:13" ht="15.75" x14ac:dyDescent="0.25">
      <c r="A31" s="5" t="s">
        <v>5</v>
      </c>
      <c r="B31" s="58">
        <f>SUM([2]Alliant:WPSC!B31)</f>
        <v>3</v>
      </c>
      <c r="C31" s="58">
        <f>SUM([2]Alliant:WPSC!C31)</f>
        <v>181240</v>
      </c>
      <c r="D31" s="118">
        <f>SUM([2]Alliant:WPSC!D31)</f>
        <v>22120</v>
      </c>
      <c r="E31" s="115">
        <f>SUM([3]Alliant:WPSC!E31)</f>
        <v>0</v>
      </c>
      <c r="F31" s="118">
        <f>SUM([2]Alliant:WPSC!F31)</f>
        <v>1006</v>
      </c>
      <c r="G31" s="115">
        <f>SUM([3]Alliant:WPSC!G31)</f>
        <v>0</v>
      </c>
      <c r="H31" s="118">
        <f>SUM([2]Alliant:WPSC!H31)</f>
        <v>215</v>
      </c>
      <c r="I31" s="115">
        <f>SUM([3]Alliant:WPSC!I31)</f>
        <v>0</v>
      </c>
      <c r="J31" s="118">
        <f>SUM([2]Alliant:WPSC!J31)</f>
        <v>7</v>
      </c>
      <c r="K31" s="115">
        <f>SUM([3]Alliant:WPSC!K31)</f>
        <v>0</v>
      </c>
      <c r="L31" s="6">
        <f>SUM(B31:J31)</f>
        <v>204591</v>
      </c>
      <c r="M31" s="2"/>
    </row>
    <row r="32" spans="1:13" ht="15.75" x14ac:dyDescent="0.25">
      <c r="A32" s="5" t="s">
        <v>28</v>
      </c>
      <c r="B32" s="58">
        <f>SUM([2]Alliant:WPSC!B32)</f>
        <v>0</v>
      </c>
      <c r="C32" s="58">
        <f>SUM([2]Alliant:WPSC!C32)</f>
        <v>0</v>
      </c>
      <c r="D32" s="118">
        <f>SUM([2]Alliant:WPSC!D32)</f>
        <v>0</v>
      </c>
      <c r="E32" s="115">
        <f>SUM([3]Alliant:WPSC!E32)</f>
        <v>0</v>
      </c>
      <c r="F32" s="118">
        <f>SUM([2]Alliant:WPSC!F32)</f>
        <v>0</v>
      </c>
      <c r="G32" s="115">
        <f>SUM([3]Alliant:WPSC!G32)</f>
        <v>0</v>
      </c>
      <c r="H32" s="118">
        <f>SUM([2]Alliant:WPSC!H32)</f>
        <v>0</v>
      </c>
      <c r="I32" s="115">
        <f>SUM([3]Alliant:WPSC!I32)</f>
        <v>0</v>
      </c>
      <c r="J32" s="118">
        <f>SUM([2]Alliant:WPSC!J32)</f>
        <v>0</v>
      </c>
      <c r="K32" s="115">
        <f>SUM([3]Alliant:WPSC!K32)</f>
        <v>0</v>
      </c>
      <c r="L32" s="6">
        <f t="shared" ref="L32:L40" si="2">SUM(B32:J32)</f>
        <v>0</v>
      </c>
      <c r="M32" s="2"/>
    </row>
    <row r="33" spans="1:13" ht="15.75" x14ac:dyDescent="0.25">
      <c r="A33" s="5" t="s">
        <v>7</v>
      </c>
      <c r="B33" s="58">
        <f>SUM([2]Alliant:WPSC!B33)</f>
        <v>0</v>
      </c>
      <c r="C33" s="58">
        <f>SUM([2]Alliant:WPSC!C33)</f>
        <v>15</v>
      </c>
      <c r="D33" s="118">
        <f>SUM([2]Alliant:WPSC!D33)</f>
        <v>8143</v>
      </c>
      <c r="E33" s="115">
        <f>SUM([3]Alliant:WPSC!E33)</f>
        <v>0</v>
      </c>
      <c r="F33" s="118">
        <f>SUM([2]Alliant:WPSC!F33)</f>
        <v>0</v>
      </c>
      <c r="G33" s="115">
        <f>SUM([3]Alliant:WPSC!G33)</f>
        <v>0</v>
      </c>
      <c r="H33" s="118">
        <f>SUM([2]Alliant:WPSC!H33)</f>
        <v>0</v>
      </c>
      <c r="I33" s="115">
        <f>SUM([3]Alliant:WPSC!I33)</f>
        <v>0</v>
      </c>
      <c r="J33" s="118">
        <f>SUM([2]Alliant:WPSC!J33)</f>
        <v>0</v>
      </c>
      <c r="K33" s="115">
        <f>SUM([3]Alliant:WPSC!K33)</f>
        <v>0</v>
      </c>
      <c r="L33" s="6">
        <f t="shared" si="2"/>
        <v>8158</v>
      </c>
      <c r="M33" s="2"/>
    </row>
    <row r="34" spans="1:13" ht="15.75" x14ac:dyDescent="0.25">
      <c r="A34" s="5" t="s">
        <v>29</v>
      </c>
      <c r="B34" s="58">
        <f>SUM([2]Alliant:WPSC!B34)</f>
        <v>0</v>
      </c>
      <c r="C34" s="58">
        <f>SUM([2]Alliant:WPSC!C34)</f>
        <v>0</v>
      </c>
      <c r="D34" s="118">
        <f>SUM([2]Alliant:WPSC!D34)</f>
        <v>0</v>
      </c>
      <c r="E34" s="115">
        <f>SUM([3]Alliant:WPSC!E34)</f>
        <v>0</v>
      </c>
      <c r="F34" s="118">
        <f>SUM([2]Alliant:WPSC!F34)</f>
        <v>0</v>
      </c>
      <c r="G34" s="115">
        <f>SUM([3]Alliant:WPSC!G34)</f>
        <v>0</v>
      </c>
      <c r="H34" s="118">
        <f>SUM([2]Alliant:WPSC!H34)</f>
        <v>0</v>
      </c>
      <c r="I34" s="115">
        <f>SUM([3]Alliant:WPSC!I34)</f>
        <v>0</v>
      </c>
      <c r="J34" s="118">
        <f>SUM([2]Alliant:WPSC!J34)</f>
        <v>0</v>
      </c>
      <c r="K34" s="115">
        <f>SUM([3]Alliant:WPSC!K34)</f>
        <v>0</v>
      </c>
      <c r="L34" s="6">
        <f t="shared" si="2"/>
        <v>0</v>
      </c>
      <c r="M34" s="2"/>
    </row>
    <row r="35" spans="1:13" ht="15.75" x14ac:dyDescent="0.25">
      <c r="A35" s="5" t="s">
        <v>30</v>
      </c>
      <c r="B35" s="58">
        <f>SUM([2]Alliant:WPSC!B35)</f>
        <v>0</v>
      </c>
      <c r="C35" s="58">
        <f>SUM([2]Alliant:WPSC!C35)</f>
        <v>20</v>
      </c>
      <c r="D35" s="118">
        <f>SUM([2]Alliant:WPSC!D35)</f>
        <v>9682</v>
      </c>
      <c r="E35" s="115">
        <f>SUM([3]Alliant:WPSC!E35)</f>
        <v>0</v>
      </c>
      <c r="F35" s="118">
        <f>SUM([2]Alliant:WPSC!F35)</f>
        <v>0</v>
      </c>
      <c r="G35" s="115">
        <f>SUM([3]Alliant:WPSC!G35)</f>
        <v>0</v>
      </c>
      <c r="H35" s="118">
        <f>SUM([2]Alliant:WPSC!H35)</f>
        <v>0</v>
      </c>
      <c r="I35" s="115">
        <f>SUM([3]Alliant:WPSC!I35)</f>
        <v>0</v>
      </c>
      <c r="J35" s="118">
        <f>SUM([2]Alliant:WPSC!J35)</f>
        <v>0</v>
      </c>
      <c r="K35" s="115">
        <f>SUM([3]Alliant:WPSC!K35)</f>
        <v>0</v>
      </c>
      <c r="L35" s="6">
        <f t="shared" si="2"/>
        <v>9702</v>
      </c>
      <c r="M35" s="2"/>
    </row>
    <row r="36" spans="1:13" ht="15.75" x14ac:dyDescent="0.25">
      <c r="A36" s="5" t="s">
        <v>31</v>
      </c>
      <c r="B36" s="58">
        <f>SUM([2]Alliant:WPSC!B36)</f>
        <v>44</v>
      </c>
      <c r="C36" s="58">
        <f>SUM([2]Alliant:WPSC!C36)</f>
        <v>1503751</v>
      </c>
      <c r="D36" s="118">
        <f>SUM([2]Alliant:WPSC!D36)</f>
        <v>20573</v>
      </c>
      <c r="E36" s="115">
        <f>SUM([3]Alliant:WPSC!E36)</f>
        <v>0</v>
      </c>
      <c r="F36" s="118">
        <f>SUM([2]Alliant:WPSC!F36)</f>
        <v>1505</v>
      </c>
      <c r="G36" s="115">
        <f>SUM([3]Alliant:WPSC!G36)</f>
        <v>0</v>
      </c>
      <c r="H36" s="118">
        <f>SUM([2]Alliant:WPSC!H36)</f>
        <v>138</v>
      </c>
      <c r="I36" s="115">
        <f>SUM([3]Alliant:WPSC!I36)</f>
        <v>0</v>
      </c>
      <c r="J36" s="118">
        <f>SUM([2]Alliant:WPSC!J36)</f>
        <v>0</v>
      </c>
      <c r="K36" s="115">
        <f>SUM([3]Alliant:WPSC!K36)</f>
        <v>0</v>
      </c>
      <c r="L36" s="6">
        <f t="shared" si="2"/>
        <v>1526011</v>
      </c>
      <c r="M36" s="2"/>
    </row>
    <row r="37" spans="1:13" ht="15.75" x14ac:dyDescent="0.25">
      <c r="A37" s="5" t="s">
        <v>32</v>
      </c>
      <c r="B37" s="58">
        <f>SUM([2]Alliant:WPSC!B37)</f>
        <v>0</v>
      </c>
      <c r="C37" s="58">
        <f>SUM([2]Alliant:WPSC!C37)</f>
        <v>0</v>
      </c>
      <c r="D37" s="118">
        <f>SUM([2]Alliant:WPSC!D37)</f>
        <v>0</v>
      </c>
      <c r="E37" s="115">
        <f>SUM([3]Alliant:WPSC!E37)</f>
        <v>0</v>
      </c>
      <c r="F37" s="118">
        <f>SUM([2]Alliant:WPSC!F37)</f>
        <v>0</v>
      </c>
      <c r="G37" s="115">
        <f>SUM([3]Alliant:WPSC!G37)</f>
        <v>0</v>
      </c>
      <c r="H37" s="118">
        <f>SUM([2]Alliant:WPSC!H37)</f>
        <v>0</v>
      </c>
      <c r="I37" s="115">
        <f>SUM([3]Alliant:WPSC!I37)</f>
        <v>0</v>
      </c>
      <c r="J37" s="118">
        <f>SUM([2]Alliant:WPSC!J37)</f>
        <v>0</v>
      </c>
      <c r="K37" s="115">
        <f>SUM([3]Alliant:WPSC!K37)</f>
        <v>0</v>
      </c>
      <c r="L37" s="6">
        <f t="shared" si="2"/>
        <v>0</v>
      </c>
      <c r="M37" s="2"/>
    </row>
    <row r="38" spans="1:13" ht="15.75" x14ac:dyDescent="0.25">
      <c r="A38" s="5" t="s">
        <v>98</v>
      </c>
      <c r="B38" s="58">
        <f>SUM([2]Alliant:WPSC!B38)</f>
        <v>0</v>
      </c>
      <c r="C38" s="58">
        <f>SUM([2]Alliant:WPSC!C38)</f>
        <v>0</v>
      </c>
      <c r="D38" s="118">
        <f>SUM([2]Alliant:WPSC!D38)</f>
        <v>0</v>
      </c>
      <c r="E38" s="115">
        <f>SUM([3]Alliant:WPSC!E38)</f>
        <v>0</v>
      </c>
      <c r="F38" s="118">
        <f>SUM([2]Alliant:WPSC!F38)</f>
        <v>0</v>
      </c>
      <c r="G38" s="115">
        <f>SUM([3]Alliant:WPSC!G38)</f>
        <v>0</v>
      </c>
      <c r="H38" s="118">
        <f>SUM([2]Alliant:WPSC!H38)</f>
        <v>0</v>
      </c>
      <c r="I38" s="115">
        <f>SUM([3]Alliant:WPSC!I38)</f>
        <v>0</v>
      </c>
      <c r="J38" s="118">
        <f>SUM([2]Alliant:WPSC!J38)</f>
        <v>0</v>
      </c>
      <c r="K38" s="115">
        <f>SUM([3]Alliant:WPSC!K38)</f>
        <v>0</v>
      </c>
      <c r="L38" s="6">
        <f t="shared" si="2"/>
        <v>0</v>
      </c>
      <c r="M38" s="2"/>
    </row>
    <row r="39" spans="1:13" ht="15.75" x14ac:dyDescent="0.25">
      <c r="A39" s="5" t="s">
        <v>10</v>
      </c>
      <c r="B39" s="58">
        <f>SUM([2]Alliant:WPSC!B39)</f>
        <v>300</v>
      </c>
      <c r="C39" s="58">
        <f>SUM([2]Alliant:WPSC!C39)</f>
        <v>1545</v>
      </c>
      <c r="D39" s="118">
        <f>SUM([2]Alliant:WPSC!D39)</f>
        <v>53</v>
      </c>
      <c r="E39" s="115">
        <f>SUM([3]Alliant:WPSC!E39)</f>
        <v>0</v>
      </c>
      <c r="F39" s="118">
        <f>SUM([2]Alliant:WPSC!F39)</f>
        <v>1</v>
      </c>
      <c r="G39" s="115">
        <f>SUM([3]Alliant:WPSC!G39)</f>
        <v>0</v>
      </c>
      <c r="H39" s="118">
        <f>SUM([2]Alliant:WPSC!H39)</f>
        <v>0</v>
      </c>
      <c r="I39" s="115">
        <f>SUM([3]Alliant:WPSC!I39)</f>
        <v>0</v>
      </c>
      <c r="J39" s="118">
        <f>SUM([2]Alliant:WPSC!J39)</f>
        <v>0</v>
      </c>
      <c r="K39" s="115">
        <f>SUM([3]Alliant:WPSC!K39)</f>
        <v>0</v>
      </c>
      <c r="L39" s="6">
        <f t="shared" si="2"/>
        <v>1899</v>
      </c>
      <c r="M39" s="2"/>
    </row>
    <row r="40" spans="1:13" ht="15.75" x14ac:dyDescent="0.25">
      <c r="A40" s="5" t="s">
        <v>118</v>
      </c>
      <c r="B40" s="58">
        <f>SUM([2]Alliant:WPSC!B40)</f>
        <v>0</v>
      </c>
      <c r="C40" s="58">
        <f>SUM([2]Alliant:WPSC!C40)</f>
        <v>0</v>
      </c>
      <c r="D40" s="118">
        <f>SUM([2]Alliant:WPSC!D40)</f>
        <v>0</v>
      </c>
      <c r="E40" s="115">
        <f>SUM([3]Alliant:WPSC!E40)</f>
        <v>0</v>
      </c>
      <c r="F40" s="118">
        <f>SUM([2]Alliant:WPSC!F40)</f>
        <v>0</v>
      </c>
      <c r="G40" s="115">
        <f>SUM([3]Alliant:WPSC!G40)</f>
        <v>0</v>
      </c>
      <c r="H40" s="118">
        <f>SUM([2]Alliant:WPSC!H40)</f>
        <v>0</v>
      </c>
      <c r="I40" s="115">
        <f>SUM([3]Alliant:WPSC!I40)</f>
        <v>0</v>
      </c>
      <c r="J40" s="118">
        <f>SUM([2]Alliant:WPSC!J40)</f>
        <v>0</v>
      </c>
      <c r="K40" s="115">
        <f>SUM([3]Alliant:WPSC!K40)</f>
        <v>0</v>
      </c>
      <c r="L40" s="6">
        <f t="shared" si="2"/>
        <v>0</v>
      </c>
      <c r="M40" s="2"/>
    </row>
    <row r="41" spans="1:13" ht="15.75" x14ac:dyDescent="0.25">
      <c r="A41" s="11" t="s">
        <v>11</v>
      </c>
      <c r="B41" s="6">
        <f>SUM(B31:B40)</f>
        <v>347</v>
      </c>
      <c r="C41" s="6">
        <f>SUM(C31:C40)</f>
        <v>1686571</v>
      </c>
      <c r="D41" s="109">
        <f>SUM(D31:D40)</f>
        <v>60571</v>
      </c>
      <c r="E41" s="109">
        <f t="shared" ref="E41:I41" si="3">SUM(E31:E39)</f>
        <v>0</v>
      </c>
      <c r="F41" s="109">
        <f>SUM(F31:F40)</f>
        <v>2512</v>
      </c>
      <c r="G41" s="109">
        <f t="shared" si="3"/>
        <v>0</v>
      </c>
      <c r="H41" s="109">
        <f>SUM(H31:H40)</f>
        <v>353</v>
      </c>
      <c r="I41" s="109">
        <f t="shared" si="3"/>
        <v>0</v>
      </c>
      <c r="J41" s="110">
        <f>SUM(J31:J40)</f>
        <v>7</v>
      </c>
      <c r="K41" s="111"/>
      <c r="L41" s="6">
        <f>SUM(L31:L40)</f>
        <v>1750361</v>
      </c>
      <c r="M41" s="2"/>
    </row>
    <row r="42" spans="1:13" ht="15.75" x14ac:dyDescent="0.25">
      <c r="A42" s="7"/>
      <c r="B42" s="8"/>
      <c r="C42" s="8"/>
      <c r="D42" s="8"/>
      <c r="E42" s="8"/>
      <c r="F42" s="8"/>
      <c r="G42" s="8"/>
      <c r="H42" s="8"/>
      <c r="I42" s="8"/>
      <c r="J42" s="8"/>
      <c r="K42" s="8"/>
      <c r="L42" s="9"/>
      <c r="M42" s="2"/>
    </row>
    <row r="43" spans="1:13" ht="15.75" x14ac:dyDescent="0.25">
      <c r="A43" s="84" t="s">
        <v>38</v>
      </c>
      <c r="B43" s="85"/>
      <c r="C43" s="85"/>
      <c r="D43" s="85"/>
      <c r="E43" s="85"/>
      <c r="F43" s="85"/>
      <c r="G43" s="85"/>
      <c r="H43" s="85"/>
      <c r="I43" s="85"/>
      <c r="J43" s="85"/>
      <c r="K43" s="85"/>
      <c r="L43" s="86"/>
      <c r="M43" s="2"/>
    </row>
    <row r="44" spans="1:13" ht="15.75" x14ac:dyDescent="0.25">
      <c r="A44" s="3"/>
      <c r="B44" s="15" t="s">
        <v>22</v>
      </c>
      <c r="C44" s="15" t="s">
        <v>39</v>
      </c>
      <c r="D44" s="15" t="s">
        <v>40</v>
      </c>
      <c r="E44" s="15" t="s">
        <v>41</v>
      </c>
      <c r="F44" s="15" t="s">
        <v>42</v>
      </c>
      <c r="G44" s="15" t="s">
        <v>43</v>
      </c>
      <c r="H44" s="15" t="s">
        <v>44</v>
      </c>
      <c r="I44" s="15" t="s">
        <v>45</v>
      </c>
      <c r="J44" s="15" t="s">
        <v>46</v>
      </c>
      <c r="K44" s="15" t="s">
        <v>47</v>
      </c>
      <c r="L44" s="10" t="s">
        <v>112</v>
      </c>
      <c r="M44" s="60"/>
    </row>
    <row r="45" spans="1:13" ht="15.75" x14ac:dyDescent="0.25">
      <c r="A45" s="5" t="s">
        <v>18</v>
      </c>
      <c r="B45" s="58">
        <f>SUM([2]Alliant:WPSC!B45)</f>
        <v>147.35000000000002</v>
      </c>
      <c r="C45" s="58">
        <f>SUM([2]Alliant:WPSC!C45)</f>
        <v>0.8600000000000001</v>
      </c>
      <c r="D45" s="58">
        <f>SUM([2]Alliant:WPSC!D45)</f>
        <v>14.79</v>
      </c>
      <c r="E45" s="58">
        <f>SUM([2]Alliant:WPSC!E45)</f>
        <v>1069.76</v>
      </c>
      <c r="F45" s="58">
        <f>SUM([2]Alliant:WPSC!F45)</f>
        <v>6416.1280000000006</v>
      </c>
      <c r="G45" s="58">
        <f>SUM([2]Alliant:WPSC!G45)</f>
        <v>4278.1759999999995</v>
      </c>
      <c r="H45" s="58">
        <f>SUM([2]Alliant:WPSC!H45)</f>
        <v>3861.8380000000002</v>
      </c>
      <c r="I45" s="58">
        <f>SUM([2]Alliant:WPSC!I45)</f>
        <v>11054.186</v>
      </c>
      <c r="J45" s="58">
        <f>SUM([2]Alliant:WPSC!J45)</f>
        <v>6492.8459999999995</v>
      </c>
      <c r="K45" s="58">
        <f>SUM([2]Alliant:WPSC!K45)</f>
        <v>6616.1040000000003</v>
      </c>
      <c r="L45" s="58">
        <f>SUM([2]Alliant:WPSC!L45)</f>
        <v>2347.2049999999999</v>
      </c>
      <c r="M45" s="60"/>
    </row>
    <row r="46" spans="1:13" ht="15.75" x14ac:dyDescent="0.25">
      <c r="A46" s="5" t="s">
        <v>19</v>
      </c>
      <c r="B46" s="58">
        <f>SUM([2]Alliant:WPSC!B46)</f>
        <v>12070</v>
      </c>
      <c r="C46" s="58">
        <f>SUM([2]Alliant:WPSC!C46)</f>
        <v>1406</v>
      </c>
      <c r="D46" s="58">
        <f>SUM([2]Alliant:WPSC!D46)</f>
        <v>891</v>
      </c>
      <c r="E46" s="58">
        <f>SUM([2]Alliant:WPSC!E46)</f>
        <v>29795</v>
      </c>
      <c r="F46" s="58">
        <f>SUM([2]Alliant:WPSC!F46)</f>
        <v>156043</v>
      </c>
      <c r="G46" s="58">
        <f>SUM([2]Alliant:WPSC!G46)</f>
        <v>249059</v>
      </c>
      <c r="H46" s="58">
        <f>SUM([2]Alliant:WPSC!H46)</f>
        <v>239929</v>
      </c>
      <c r="I46" s="58">
        <f>SUM([2]Alliant:WPSC!I46)</f>
        <v>348364</v>
      </c>
      <c r="J46" s="58">
        <f>SUM([2]Alliant:WPSC!J46)</f>
        <v>278077</v>
      </c>
      <c r="K46" s="58">
        <f>SUM([2]Alliant:WPSC!K46)</f>
        <v>320796</v>
      </c>
      <c r="L46" s="58">
        <f>SUM([2]Alliant:WPSC!L46)</f>
        <v>113932</v>
      </c>
      <c r="M46" s="9"/>
    </row>
    <row r="47" spans="1:13" ht="15.75" x14ac:dyDescent="0.25">
      <c r="A47" s="7"/>
      <c r="B47" s="8"/>
      <c r="C47" s="8"/>
      <c r="D47" s="8"/>
      <c r="E47" s="8"/>
      <c r="F47" s="8"/>
      <c r="G47" s="8"/>
      <c r="H47" s="8"/>
      <c r="I47" s="8"/>
      <c r="J47" s="8"/>
      <c r="K47" s="8"/>
      <c r="L47" s="8"/>
      <c r="M47" s="2"/>
    </row>
    <row r="48" spans="1:13" ht="15.75" x14ac:dyDescent="0.25">
      <c r="A48" s="112" t="s">
        <v>48</v>
      </c>
      <c r="B48" s="113"/>
      <c r="C48" s="113"/>
      <c r="D48" s="113"/>
      <c r="E48" s="113"/>
      <c r="F48" s="113"/>
      <c r="G48" s="113"/>
      <c r="H48" s="113"/>
      <c r="I48" s="113"/>
      <c r="J48" s="113"/>
      <c r="K48" s="113"/>
      <c r="L48" s="114"/>
      <c r="M48" s="2"/>
    </row>
    <row r="49" spans="1:13" ht="15.75" x14ac:dyDescent="0.25">
      <c r="A49" s="106" t="s">
        <v>49</v>
      </c>
      <c r="B49" s="106"/>
      <c r="C49" s="106"/>
      <c r="D49" s="106"/>
      <c r="E49" s="106" t="s">
        <v>50</v>
      </c>
      <c r="F49" s="106"/>
      <c r="G49" s="106"/>
      <c r="H49" s="106"/>
      <c r="I49" s="106" t="s">
        <v>51</v>
      </c>
      <c r="J49" s="106"/>
      <c r="K49" s="106"/>
      <c r="L49" s="106"/>
      <c r="M49" s="2"/>
    </row>
    <row r="50" spans="1:13" ht="15.75" x14ac:dyDescent="0.25">
      <c r="A50" s="106"/>
      <c r="B50" s="106"/>
      <c r="C50" s="106"/>
      <c r="D50" s="106"/>
      <c r="E50" s="107" t="s">
        <v>11</v>
      </c>
      <c r="F50" s="108"/>
      <c r="G50" s="107" t="s">
        <v>52</v>
      </c>
      <c r="H50" s="108"/>
      <c r="I50" s="107" t="s">
        <v>11</v>
      </c>
      <c r="J50" s="108"/>
      <c r="K50" s="107" t="s">
        <v>52</v>
      </c>
      <c r="L50" s="108"/>
      <c r="M50" s="2"/>
    </row>
    <row r="51" spans="1:13" ht="15.75" x14ac:dyDescent="0.25">
      <c r="A51" s="101" t="s">
        <v>53</v>
      </c>
      <c r="B51" s="102"/>
      <c r="C51" s="102"/>
      <c r="D51" s="103"/>
      <c r="E51" s="118">
        <f>SUM([2]Alliant:WPSC!E51)</f>
        <v>13</v>
      </c>
      <c r="F51" s="105">
        <f>SUM([3]Alliant:WPSC!F51)</f>
        <v>0</v>
      </c>
      <c r="G51" s="118">
        <f>SUM([2]Alliant:WPSC!G51)</f>
        <v>4</v>
      </c>
      <c r="H51" s="105">
        <f>SUM([3]Alliant:WPSC!H51)</f>
        <v>0</v>
      </c>
      <c r="I51" s="118">
        <f>SUM([2]Alliant:WPSC!I51)</f>
        <v>94</v>
      </c>
      <c r="J51" s="105">
        <f>SUM([3]Alliant:WPSC!J51)</f>
        <v>0</v>
      </c>
      <c r="K51" s="118">
        <f>SUM([2]Alliant:WPSC!K51)</f>
        <v>50</v>
      </c>
      <c r="L51" s="105">
        <f>SUM([3]Alliant:WPSC!L51)</f>
        <v>0</v>
      </c>
      <c r="M51" s="2"/>
    </row>
    <row r="52" spans="1:13" ht="15.75" x14ac:dyDescent="0.25">
      <c r="A52" s="101" t="s">
        <v>54</v>
      </c>
      <c r="B52" s="102"/>
      <c r="C52" s="102"/>
      <c r="D52" s="103"/>
      <c r="E52" s="118">
        <f>SUM([2]Alliant:WPSC!E52)</f>
        <v>13</v>
      </c>
      <c r="F52" s="105">
        <f>SUM([3]Alliant:WPSC!F52)</f>
        <v>0</v>
      </c>
      <c r="G52" s="118">
        <f>SUM([2]Alliant:WPSC!G52)</f>
        <v>11</v>
      </c>
      <c r="H52" s="105">
        <f>SUM([3]Alliant:WPSC!H52)</f>
        <v>0</v>
      </c>
      <c r="I52" s="118">
        <f>SUM([2]Alliant:WPSC!I52)</f>
        <v>196</v>
      </c>
      <c r="J52" s="105">
        <f>SUM([3]Alliant:WPSC!J52)</f>
        <v>0</v>
      </c>
      <c r="K52" s="118">
        <f>SUM([2]Alliant:WPSC!K52)</f>
        <v>136</v>
      </c>
      <c r="L52" s="105">
        <f>SUM([3]Alliant:WPSC!L52)</f>
        <v>0</v>
      </c>
      <c r="M52" s="2"/>
    </row>
    <row r="53" spans="1:13" ht="15.75" x14ac:dyDescent="0.25">
      <c r="A53" s="101" t="s">
        <v>55</v>
      </c>
      <c r="B53" s="102"/>
      <c r="C53" s="102"/>
      <c r="D53" s="103"/>
      <c r="E53" s="118">
        <f>SUM([2]Alliant:WPSC!E53)</f>
        <v>276</v>
      </c>
      <c r="F53" s="105">
        <f>SUM([3]Alliant:WPSC!F53)</f>
        <v>0</v>
      </c>
      <c r="G53" s="118">
        <f>SUM([2]Alliant:WPSC!G53)</f>
        <v>266</v>
      </c>
      <c r="H53" s="105">
        <f>SUM([3]Alliant:WPSC!H53)</f>
        <v>0</v>
      </c>
      <c r="I53" s="118">
        <f>SUM([2]Alliant:WPSC!I53)</f>
        <v>1073</v>
      </c>
      <c r="J53" s="105">
        <f>SUM([3]Alliant:WPSC!J53)</f>
        <v>0</v>
      </c>
      <c r="K53" s="118">
        <f>SUM([2]Alliant:WPSC!K53)</f>
        <v>1028</v>
      </c>
      <c r="L53" s="105">
        <f>SUM([3]Alliant:WPSC!L53)</f>
        <v>0</v>
      </c>
      <c r="M53" s="2"/>
    </row>
    <row r="54" spans="1:13" ht="15.75" x14ac:dyDescent="0.25">
      <c r="A54" s="101" t="s">
        <v>56</v>
      </c>
      <c r="B54" s="102"/>
      <c r="C54" s="102"/>
      <c r="D54" s="103"/>
      <c r="E54" s="118">
        <f>SUM([2]Alliant:WPSC!E54)</f>
        <v>5</v>
      </c>
      <c r="F54" s="105">
        <f>SUM([3]Alliant:WPSC!F54)</f>
        <v>0</v>
      </c>
      <c r="G54" s="118">
        <f>SUM([2]Alliant:WPSC!G54)</f>
        <v>5</v>
      </c>
      <c r="H54" s="105">
        <f>SUM([3]Alliant:WPSC!H54)</f>
        <v>0</v>
      </c>
      <c r="I54" s="118">
        <f>SUM([2]Alliant:WPSC!I54)</f>
        <v>252</v>
      </c>
      <c r="J54" s="105">
        <f>SUM([3]Alliant:WPSC!J54)</f>
        <v>0</v>
      </c>
      <c r="K54" s="118">
        <f>SUM([2]Alliant:WPSC!K54)</f>
        <v>218</v>
      </c>
      <c r="L54" s="105">
        <f>SUM([3]Alliant:WPSC!L54)</f>
        <v>0</v>
      </c>
      <c r="M54" s="2"/>
    </row>
    <row r="55" spans="1:13" ht="15.75" x14ac:dyDescent="0.25">
      <c r="A55" s="101" t="s">
        <v>119</v>
      </c>
      <c r="B55" s="102"/>
      <c r="C55" s="102"/>
      <c r="D55" s="103"/>
      <c r="E55" s="118">
        <f>SUM([2]Alliant:WPSC!E55)</f>
        <v>37</v>
      </c>
      <c r="F55" s="105">
        <f>SUM([3]Alliant:WPSC!F55)</f>
        <v>0</v>
      </c>
      <c r="G55" s="118">
        <f>SUM([2]Alliant:WPSC!G55)</f>
        <v>13</v>
      </c>
      <c r="H55" s="105">
        <f>SUM([3]Alliant:WPSC!H55)</f>
        <v>0</v>
      </c>
      <c r="I55" s="118">
        <f>SUM([2]Alliant:WPSC!I55)</f>
        <v>275</v>
      </c>
      <c r="J55" s="105">
        <f>SUM([3]Alliant:WPSC!J55)</f>
        <v>0</v>
      </c>
      <c r="K55" s="118">
        <f>SUM([2]Alliant:WPSC!K55)</f>
        <v>75</v>
      </c>
      <c r="L55" s="105">
        <f>SUM([3]Alliant:WPSC!L55)</f>
        <v>0</v>
      </c>
      <c r="M55" s="2"/>
    </row>
    <row r="56" spans="1:13" ht="15.75" x14ac:dyDescent="0.25">
      <c r="A56" s="101" t="s">
        <v>58</v>
      </c>
      <c r="B56" s="102"/>
      <c r="C56" s="102"/>
      <c r="D56" s="103"/>
      <c r="E56" s="118">
        <f>SUM([2]Alliant:WPSC!E56)</f>
        <v>127</v>
      </c>
      <c r="F56" s="105">
        <f>SUM([3]Alliant:WPSC!F56)</f>
        <v>0</v>
      </c>
      <c r="G56" s="118">
        <f>SUM([2]Alliant:WPSC!G56)</f>
        <v>12</v>
      </c>
      <c r="H56" s="105">
        <f>SUM([3]Alliant:WPSC!H56)</f>
        <v>0</v>
      </c>
      <c r="I56" s="118">
        <f>SUM([2]Alliant:WPSC!I56)</f>
        <v>3711</v>
      </c>
      <c r="J56" s="105">
        <f>SUM([3]Alliant:WPSC!J56)</f>
        <v>0</v>
      </c>
      <c r="K56" s="118">
        <f>SUM([2]Alliant:WPSC!K56)</f>
        <v>599</v>
      </c>
      <c r="L56" s="105">
        <f>SUM([3]Alliant:WPSC!L56)</f>
        <v>0</v>
      </c>
      <c r="M56" s="2"/>
    </row>
    <row r="57" spans="1:13" ht="15.75" x14ac:dyDescent="0.25">
      <c r="A57" s="101" t="s">
        <v>59</v>
      </c>
      <c r="B57" s="102"/>
      <c r="C57" s="102"/>
      <c r="D57" s="103"/>
      <c r="E57" s="118">
        <f>SUM([2]Alliant:WPSC!E57)</f>
        <v>24</v>
      </c>
      <c r="F57" s="105">
        <f>SUM([3]Alliant:WPSC!F57)</f>
        <v>0</v>
      </c>
      <c r="G57" s="118">
        <f>SUM([2]Alliant:WPSC!G57)</f>
        <v>2</v>
      </c>
      <c r="H57" s="105">
        <f>SUM([3]Alliant:WPSC!H57)</f>
        <v>0</v>
      </c>
      <c r="I57" s="118">
        <f>SUM([2]Alliant:WPSC!I57)</f>
        <v>117</v>
      </c>
      <c r="J57" s="105">
        <f>SUM([3]Alliant:WPSC!J57)</f>
        <v>0</v>
      </c>
      <c r="K57" s="118">
        <f>SUM([2]Alliant:WPSC!K57)</f>
        <v>10</v>
      </c>
      <c r="L57" s="105">
        <f>SUM([3]Alliant:WPSC!L57)</f>
        <v>0</v>
      </c>
      <c r="M57" s="2"/>
    </row>
    <row r="58" spans="1:13" ht="15.75" x14ac:dyDescent="0.25">
      <c r="A58" s="101" t="s">
        <v>10</v>
      </c>
      <c r="B58" s="102"/>
      <c r="C58" s="102"/>
      <c r="D58" s="103"/>
      <c r="E58" s="118">
        <f>SUM([2]Alliant:WPSC!E58)</f>
        <v>14</v>
      </c>
      <c r="F58" s="105">
        <f>SUM([3]Alliant:WPSC!F58)</f>
        <v>0</v>
      </c>
      <c r="G58" s="118">
        <f>SUM([2]Alliant:WPSC!G58)</f>
        <v>4</v>
      </c>
      <c r="H58" s="105">
        <f>SUM([3]Alliant:WPSC!H58)</f>
        <v>0</v>
      </c>
      <c r="I58" s="118">
        <f>SUM([2]Alliant:WPSC!I58)</f>
        <v>145</v>
      </c>
      <c r="J58" s="105">
        <f>SUM([3]Alliant:WPSC!J58)</f>
        <v>0</v>
      </c>
      <c r="K58" s="118">
        <f>SUM([2]Alliant:WPSC!K58)</f>
        <v>51</v>
      </c>
      <c r="L58" s="105">
        <f>SUM([3]Alliant:WPSC!L58)</f>
        <v>0</v>
      </c>
      <c r="M58" s="2"/>
    </row>
    <row r="59" spans="1:13" ht="15.75" x14ac:dyDescent="0.25">
      <c r="A59" s="97" t="s">
        <v>60</v>
      </c>
      <c r="B59" s="97"/>
      <c r="C59" s="97"/>
      <c r="D59" s="97"/>
      <c r="E59" s="97"/>
      <c r="F59" s="97"/>
      <c r="G59" s="61">
        <f>SUM([2]Alliant:WPSC!G59)</f>
        <v>1700</v>
      </c>
      <c r="H59" s="62"/>
      <c r="I59" s="62"/>
      <c r="J59" s="62"/>
      <c r="K59" s="62"/>
      <c r="L59" s="63"/>
      <c r="M59" s="2"/>
    </row>
    <row r="60" spans="1:13" ht="15.75" x14ac:dyDescent="0.25">
      <c r="A60" s="85" t="s">
        <v>114</v>
      </c>
      <c r="B60" s="85"/>
      <c r="C60" s="85"/>
      <c r="D60" s="85"/>
      <c r="E60" s="85"/>
      <c r="F60" s="86"/>
      <c r="G60" s="99">
        <f>SUM([2]Alliant:WPSC!G60)</f>
        <v>142</v>
      </c>
      <c r="H60" s="99">
        <f>SUM([3]Alliant:WPSC!H60)</f>
        <v>0</v>
      </c>
      <c r="I60" s="99">
        <f>SUM([3]Alliant:WPSC!I60)</f>
        <v>0</v>
      </c>
      <c r="J60" s="99">
        <f>SUM([3]Alliant:WPSC!J60)</f>
        <v>0</v>
      </c>
      <c r="K60" s="99">
        <f>SUM([3]Alliant:WPSC!K60)</f>
        <v>0</v>
      </c>
      <c r="L60" s="100">
        <f>SUM([3]Alliant:WPSC!L60)</f>
        <v>0</v>
      </c>
      <c r="M60" s="2"/>
    </row>
    <row r="61" spans="1:13" ht="15.75" x14ac:dyDescent="0.25">
      <c r="A61" s="79" t="s">
        <v>61</v>
      </c>
      <c r="B61" s="79"/>
      <c r="C61" s="79"/>
      <c r="D61" s="79"/>
      <c r="E61" s="79" t="s">
        <v>62</v>
      </c>
      <c r="F61" s="79"/>
      <c r="G61" s="79"/>
      <c r="H61" s="79"/>
      <c r="I61" s="79"/>
      <c r="J61" s="79"/>
      <c r="K61" s="79"/>
      <c r="L61" s="79"/>
      <c r="M61" s="2"/>
    </row>
    <row r="62" spans="1:13" ht="15.75" x14ac:dyDescent="0.25">
      <c r="A62" s="84" t="s">
        <v>99</v>
      </c>
      <c r="B62" s="85"/>
      <c r="C62" s="86"/>
      <c r="D62" s="58">
        <f>SUM([2]Alliant:WPSC!D62)</f>
        <v>1434</v>
      </c>
      <c r="E62" s="87" t="s">
        <v>64</v>
      </c>
      <c r="F62" s="88"/>
      <c r="G62" s="88"/>
      <c r="H62" s="88"/>
      <c r="I62" s="88"/>
      <c r="J62" s="88"/>
      <c r="K62" s="89"/>
      <c r="L62" s="64">
        <f>SUM([2]Alliant:WPSC!L62)</f>
        <v>0</v>
      </c>
      <c r="M62" s="2"/>
    </row>
    <row r="63" spans="1:13" ht="15.75" x14ac:dyDescent="0.25">
      <c r="A63" s="46" t="s">
        <v>100</v>
      </c>
      <c r="B63" s="47"/>
      <c r="C63" s="48"/>
      <c r="D63" s="58">
        <f>SUM([2]Alliant:WPSC!D63)</f>
        <v>265</v>
      </c>
      <c r="E63" s="90" t="s">
        <v>66</v>
      </c>
      <c r="F63" s="90"/>
      <c r="G63" s="90"/>
      <c r="H63" s="90"/>
      <c r="I63" s="90"/>
      <c r="J63" s="90"/>
      <c r="K63" s="90"/>
      <c r="L63" s="64">
        <f>SUM([2]Alliant:WPSC!L63)</f>
        <v>0</v>
      </c>
      <c r="M63" s="2"/>
    </row>
    <row r="64" spans="1:13" ht="15.75" x14ac:dyDescent="0.25">
      <c r="A64" s="46" t="s">
        <v>101</v>
      </c>
      <c r="B64" s="47"/>
      <c r="C64" s="48"/>
      <c r="D64" s="58">
        <f>SUM([2]Alliant:WPSC!D64)</f>
        <v>288</v>
      </c>
      <c r="E64" s="91" t="s">
        <v>107</v>
      </c>
      <c r="F64" s="91"/>
      <c r="G64" s="91"/>
      <c r="H64" s="91"/>
      <c r="I64" s="91"/>
      <c r="J64" s="91"/>
      <c r="K64" s="91"/>
      <c r="L64" s="92">
        <f>SUM([2]Alliant:WPSC!L64)</f>
        <v>0</v>
      </c>
      <c r="M64" s="2"/>
    </row>
    <row r="65" spans="1:13" ht="15.75" x14ac:dyDescent="0.25">
      <c r="A65" s="46" t="s">
        <v>102</v>
      </c>
      <c r="B65" s="47"/>
      <c r="C65" s="48"/>
      <c r="D65" s="58">
        <f>SUM([2]Alliant:WPSC!D65)</f>
        <v>864</v>
      </c>
      <c r="E65" s="91"/>
      <c r="F65" s="91"/>
      <c r="G65" s="91"/>
      <c r="H65" s="91"/>
      <c r="I65" s="91"/>
      <c r="J65" s="91"/>
      <c r="K65" s="91"/>
      <c r="L65" s="93">
        <f>SUM([3]Alliant:WPSC!L65)</f>
        <v>0</v>
      </c>
      <c r="M65" s="2"/>
    </row>
    <row r="66" spans="1:13" ht="15.75" x14ac:dyDescent="0.25">
      <c r="A66" s="46" t="s">
        <v>103</v>
      </c>
      <c r="B66" s="47"/>
      <c r="C66" s="48"/>
      <c r="D66" s="58">
        <f>SUM([2]Alliant:WPSC!D66)</f>
        <v>17</v>
      </c>
      <c r="E66" s="91" t="s">
        <v>108</v>
      </c>
      <c r="F66" s="91"/>
      <c r="G66" s="91"/>
      <c r="H66" s="91"/>
      <c r="I66" s="91"/>
      <c r="J66" s="91"/>
      <c r="K66" s="91"/>
      <c r="L66" s="92">
        <f>SUM([2]Alliant:WPSC!L66)</f>
        <v>0</v>
      </c>
      <c r="M66" s="2"/>
    </row>
    <row r="67" spans="1:13" ht="15.75" x14ac:dyDescent="0.25">
      <c r="A67" s="94" t="s">
        <v>65</v>
      </c>
      <c r="B67" s="95"/>
      <c r="C67" s="96"/>
      <c r="D67" s="58">
        <f>SUM([2]Alliant:WPSC!D67)</f>
        <v>851337</v>
      </c>
      <c r="E67" s="91"/>
      <c r="F67" s="91"/>
      <c r="G67" s="91"/>
      <c r="H67" s="91"/>
      <c r="I67" s="91"/>
      <c r="J67" s="91"/>
      <c r="K67" s="91"/>
      <c r="L67" s="93">
        <f>SUM([3]Alliant:WPSC!L67)</f>
        <v>0</v>
      </c>
      <c r="M67" s="2"/>
    </row>
    <row r="68" spans="1:13" ht="15.75" x14ac:dyDescent="0.25">
      <c r="A68" s="7"/>
      <c r="B68" s="8"/>
      <c r="C68" s="8"/>
      <c r="D68" s="8"/>
      <c r="E68" s="8"/>
      <c r="F68" s="8"/>
      <c r="G68" s="8"/>
      <c r="H68" s="8"/>
      <c r="I68" s="8"/>
      <c r="J68" s="8"/>
      <c r="K68" s="8"/>
      <c r="L68" s="9"/>
      <c r="M68" s="2"/>
    </row>
    <row r="69" spans="1:13" ht="15.75" x14ac:dyDescent="0.25">
      <c r="A69" s="79" t="s">
        <v>67</v>
      </c>
      <c r="B69" s="79"/>
      <c r="C69" s="79"/>
      <c r="D69" s="79"/>
      <c r="E69" s="79" t="s">
        <v>68</v>
      </c>
      <c r="F69" s="79"/>
      <c r="G69" s="79"/>
      <c r="H69" s="79"/>
      <c r="I69" s="79"/>
      <c r="J69" s="79"/>
      <c r="K69" s="79"/>
      <c r="L69" s="79"/>
      <c r="M69" s="2"/>
    </row>
    <row r="70" spans="1:13" ht="15.75" x14ac:dyDescent="0.25">
      <c r="A70" s="80" t="s">
        <v>69</v>
      </c>
      <c r="B70" s="80"/>
      <c r="C70" s="80"/>
      <c r="D70" s="81">
        <f>SUM([2]Alliant:WPSC!D70)</f>
        <v>1</v>
      </c>
      <c r="E70" s="80" t="s">
        <v>70</v>
      </c>
      <c r="F70" s="80"/>
      <c r="G70" s="80"/>
      <c r="H70" s="80"/>
      <c r="I70" s="80"/>
      <c r="J70" s="80"/>
      <c r="K70" s="80"/>
      <c r="L70" s="82">
        <f>AVERAGE([2]Alliant:WPSC!L70)</f>
        <v>-1.9627272727272727E-3</v>
      </c>
      <c r="M70" s="2"/>
    </row>
    <row r="71" spans="1:13" ht="15.75" x14ac:dyDescent="0.25">
      <c r="A71" s="80"/>
      <c r="B71" s="80"/>
      <c r="C71" s="80"/>
      <c r="D71" s="81">
        <f>SUM([3]Alliant:WPSC!D71)</f>
        <v>0</v>
      </c>
      <c r="E71" s="80"/>
      <c r="F71" s="80"/>
      <c r="G71" s="80"/>
      <c r="H71" s="80"/>
      <c r="I71" s="80"/>
      <c r="J71" s="80"/>
      <c r="K71" s="80"/>
      <c r="L71" s="83">
        <f>SUM([3]Alliant:WPSC!L71)</f>
        <v>0</v>
      </c>
      <c r="M71" s="2"/>
    </row>
  </sheetData>
  <mergeCells count="179">
    <mergeCell ref="L9:L11"/>
    <mergeCell ref="M9:M11"/>
    <mergeCell ref="B10:C10"/>
    <mergeCell ref="D10:E10"/>
    <mergeCell ref="J12:K12"/>
    <mergeCell ref="J13:K13"/>
    <mergeCell ref="B9:E9"/>
    <mergeCell ref="F9:F11"/>
    <mergeCell ref="G9:G11"/>
    <mergeCell ref="H9:H11"/>
    <mergeCell ref="I9:I11"/>
    <mergeCell ref="J9:K11"/>
    <mergeCell ref="D18:E18"/>
    <mergeCell ref="F18:G18"/>
    <mergeCell ref="H18:I18"/>
    <mergeCell ref="J18:K18"/>
    <mergeCell ref="D19:E19"/>
    <mergeCell ref="F19:G19"/>
    <mergeCell ref="H19:I19"/>
    <mergeCell ref="J19:K19"/>
    <mergeCell ref="A15:L15"/>
    <mergeCell ref="D16:E16"/>
    <mergeCell ref="F16:G16"/>
    <mergeCell ref="H16:I16"/>
    <mergeCell ref="J16:K16"/>
    <mergeCell ref="D17:E17"/>
    <mergeCell ref="F17:G17"/>
    <mergeCell ref="H17:I17"/>
    <mergeCell ref="J17:K17"/>
    <mergeCell ref="D22:E22"/>
    <mergeCell ref="F22:G22"/>
    <mergeCell ref="H22:I22"/>
    <mergeCell ref="J22:K22"/>
    <mergeCell ref="D23:E23"/>
    <mergeCell ref="F23:G23"/>
    <mergeCell ref="H23:I23"/>
    <mergeCell ref="J23:K23"/>
    <mergeCell ref="D20:E20"/>
    <mergeCell ref="F20:G20"/>
    <mergeCell ref="H20:I20"/>
    <mergeCell ref="J20:K20"/>
    <mergeCell ref="D21:E21"/>
    <mergeCell ref="F21:G21"/>
    <mergeCell ref="H21:I21"/>
    <mergeCell ref="J21:K21"/>
    <mergeCell ref="D26:E26"/>
    <mergeCell ref="F26:G26"/>
    <mergeCell ref="H26:I26"/>
    <mergeCell ref="J26:K26"/>
    <mergeCell ref="D27:E27"/>
    <mergeCell ref="F27:G27"/>
    <mergeCell ref="H27:I27"/>
    <mergeCell ref="J27:K27"/>
    <mergeCell ref="D24:E24"/>
    <mergeCell ref="F24:G24"/>
    <mergeCell ref="H24:I24"/>
    <mergeCell ref="J24:K24"/>
    <mergeCell ref="D25:E25"/>
    <mergeCell ref="F25:G25"/>
    <mergeCell ref="H25:I25"/>
    <mergeCell ref="J25:K25"/>
    <mergeCell ref="D31:E31"/>
    <mergeCell ref="F31:G31"/>
    <mergeCell ref="H31:I31"/>
    <mergeCell ref="J31:K31"/>
    <mergeCell ref="D32:E32"/>
    <mergeCell ref="F32:G32"/>
    <mergeCell ref="H32:I32"/>
    <mergeCell ref="J32:K32"/>
    <mergeCell ref="G29:I29"/>
    <mergeCell ref="J29:K29"/>
    <mergeCell ref="D30:E30"/>
    <mergeCell ref="F30:G30"/>
    <mergeCell ref="H30:I30"/>
    <mergeCell ref="J30:K30"/>
    <mergeCell ref="D35:E35"/>
    <mergeCell ref="F35:G35"/>
    <mergeCell ref="H35:I35"/>
    <mergeCell ref="J35:K35"/>
    <mergeCell ref="D36:E36"/>
    <mergeCell ref="F36:G36"/>
    <mergeCell ref="H36:I36"/>
    <mergeCell ref="J36:K36"/>
    <mergeCell ref="D33:E33"/>
    <mergeCell ref="F33:G33"/>
    <mergeCell ref="H33:I33"/>
    <mergeCell ref="J33:K33"/>
    <mergeCell ref="D34:E34"/>
    <mergeCell ref="F34:G34"/>
    <mergeCell ref="H34:I34"/>
    <mergeCell ref="J34:K34"/>
    <mergeCell ref="D39:E39"/>
    <mergeCell ref="F39:G39"/>
    <mergeCell ref="H39:I39"/>
    <mergeCell ref="J39:K39"/>
    <mergeCell ref="D40:E40"/>
    <mergeCell ref="F40:G40"/>
    <mergeCell ref="H40:I40"/>
    <mergeCell ref="J40:K40"/>
    <mergeCell ref="D37:E37"/>
    <mergeCell ref="F37:G37"/>
    <mergeCell ref="H37:I37"/>
    <mergeCell ref="J37:K37"/>
    <mergeCell ref="D38:E38"/>
    <mergeCell ref="F38:G38"/>
    <mergeCell ref="H38:I38"/>
    <mergeCell ref="J38:K38"/>
    <mergeCell ref="A49:D50"/>
    <mergeCell ref="E49:H49"/>
    <mergeCell ref="I49:L49"/>
    <mergeCell ref="E50:F50"/>
    <mergeCell ref="G50:H50"/>
    <mergeCell ref="I50:J50"/>
    <mergeCell ref="K50:L50"/>
    <mergeCell ref="D41:E41"/>
    <mergeCell ref="F41:G41"/>
    <mergeCell ref="H41:I41"/>
    <mergeCell ref="J41:K41"/>
    <mergeCell ref="A43:L43"/>
    <mergeCell ref="A48:L48"/>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5:D55"/>
    <mergeCell ref="E55:F55"/>
    <mergeCell ref="G55:H55"/>
    <mergeCell ref="I55:J55"/>
    <mergeCell ref="K55:L55"/>
    <mergeCell ref="A56:D56"/>
    <mergeCell ref="E56:F56"/>
    <mergeCell ref="G56:H56"/>
    <mergeCell ref="I56:J56"/>
    <mergeCell ref="K56:L56"/>
    <mergeCell ref="A59:F59"/>
    <mergeCell ref="A60:F60"/>
    <mergeCell ref="G60:L60"/>
    <mergeCell ref="A61:D61"/>
    <mergeCell ref="E61:L61"/>
    <mergeCell ref="A62:C62"/>
    <mergeCell ref="E62:K62"/>
    <mergeCell ref="A57:D57"/>
    <mergeCell ref="E57:F57"/>
    <mergeCell ref="G57:H57"/>
    <mergeCell ref="I57:J57"/>
    <mergeCell ref="K57:L57"/>
    <mergeCell ref="A58:D58"/>
    <mergeCell ref="E58:F58"/>
    <mergeCell ref="G58:H58"/>
    <mergeCell ref="I58:J58"/>
    <mergeCell ref="K58:L58"/>
    <mergeCell ref="A69:D69"/>
    <mergeCell ref="E69:L69"/>
    <mergeCell ref="A70:C71"/>
    <mergeCell ref="D70:D71"/>
    <mergeCell ref="E70:K71"/>
    <mergeCell ref="L70:L71"/>
    <mergeCell ref="E63:K63"/>
    <mergeCell ref="E64:K65"/>
    <mergeCell ref="L64:L65"/>
    <mergeCell ref="E66:K67"/>
    <mergeCell ref="L66:L67"/>
    <mergeCell ref="A67:C6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A8E2B-A1A1-41D3-8557-78BE4156C089}">
  <dimension ref="A1:M71"/>
  <sheetViews>
    <sheetView zoomScaleNormal="100" workbookViewId="0"/>
  </sheetViews>
  <sheetFormatPr defaultRowHeight="15" x14ac:dyDescent="0.25"/>
  <cols>
    <col min="1" max="1" width="22.85546875" customWidth="1"/>
    <col min="4" max="4" width="10" customWidth="1"/>
    <col min="5" max="5" width="9.85546875" customWidth="1"/>
    <col min="6" max="6" width="10.42578125" customWidth="1"/>
    <col min="7" max="7" width="10" customWidth="1"/>
    <col min="8" max="8" width="9.85546875" customWidth="1"/>
    <col min="9" max="9" width="11.140625" customWidth="1"/>
    <col min="10" max="10" width="10" customWidth="1"/>
    <col min="11" max="11" width="9.85546875" customWidth="1"/>
    <col min="12" max="12" width="10.42578125" customWidth="1"/>
  </cols>
  <sheetData>
    <row r="1" spans="1:13" x14ac:dyDescent="0.25">
      <c r="A1" s="52" t="s">
        <v>115</v>
      </c>
    </row>
    <row r="2" spans="1:13" x14ac:dyDescent="0.25">
      <c r="A2" s="52" t="s">
        <v>116</v>
      </c>
    </row>
    <row r="3" spans="1:13" x14ac:dyDescent="0.25">
      <c r="A3" s="52"/>
    </row>
    <row r="4" spans="1:13" x14ac:dyDescent="0.25">
      <c r="A4" s="52"/>
    </row>
    <row r="5" spans="1:13" x14ac:dyDescent="0.25">
      <c r="A5" s="52"/>
    </row>
    <row r="7" spans="1:13" ht="15.75" x14ac:dyDescent="0.25">
      <c r="A7" s="53" t="s">
        <v>3</v>
      </c>
      <c r="B7" s="54"/>
      <c r="C7" s="54"/>
      <c r="D7" s="54"/>
      <c r="E7" s="54"/>
      <c r="F7" s="54"/>
      <c r="G7" s="54"/>
      <c r="H7" s="54"/>
      <c r="I7" s="54"/>
      <c r="J7" s="54"/>
      <c r="K7" s="54"/>
      <c r="L7" s="54"/>
      <c r="M7" s="55"/>
    </row>
    <row r="8" spans="1:13" ht="15.75" x14ac:dyDescent="0.25">
      <c r="A8" s="12" t="s">
        <v>4</v>
      </c>
      <c r="B8" s="13"/>
      <c r="C8" s="13"/>
      <c r="D8" s="13"/>
      <c r="E8" s="13"/>
      <c r="F8" s="13"/>
      <c r="G8" s="13"/>
      <c r="H8" s="13"/>
      <c r="I8" s="13"/>
      <c r="J8" s="13"/>
      <c r="K8" s="13"/>
      <c r="L8" s="56"/>
      <c r="M8" s="57"/>
    </row>
    <row r="9" spans="1:13" ht="15.75" x14ac:dyDescent="0.25">
      <c r="A9" s="3"/>
      <c r="B9" s="125" t="s">
        <v>5</v>
      </c>
      <c r="C9" s="125"/>
      <c r="D9" s="125"/>
      <c r="E9" s="125"/>
      <c r="F9" s="125" t="s">
        <v>6</v>
      </c>
      <c r="G9" s="125" t="s">
        <v>7</v>
      </c>
      <c r="H9" s="125" t="s">
        <v>8</v>
      </c>
      <c r="I9" s="126" t="s">
        <v>9</v>
      </c>
      <c r="J9" s="127" t="s">
        <v>10</v>
      </c>
      <c r="K9" s="128"/>
      <c r="L9" s="131" t="s">
        <v>117</v>
      </c>
      <c r="M9" s="120" t="s">
        <v>11</v>
      </c>
    </row>
    <row r="10" spans="1:13" ht="15.75" x14ac:dyDescent="0.25">
      <c r="A10" s="3"/>
      <c r="B10" s="121" t="s">
        <v>12</v>
      </c>
      <c r="C10" s="121"/>
      <c r="D10" s="121" t="s">
        <v>13</v>
      </c>
      <c r="E10" s="121"/>
      <c r="F10" s="121"/>
      <c r="G10" s="121"/>
      <c r="H10" s="121"/>
      <c r="I10" s="106"/>
      <c r="J10" s="127"/>
      <c r="K10" s="128"/>
      <c r="L10" s="132"/>
      <c r="M10" s="109"/>
    </row>
    <row r="11" spans="1:13" ht="15.75" x14ac:dyDescent="0.25">
      <c r="A11" s="3"/>
      <c r="B11" s="4" t="s">
        <v>106</v>
      </c>
      <c r="C11" s="4" t="s">
        <v>17</v>
      </c>
      <c r="D11" s="4" t="s">
        <v>16</v>
      </c>
      <c r="E11" s="4" t="s">
        <v>17</v>
      </c>
      <c r="F11" s="121"/>
      <c r="G11" s="121"/>
      <c r="H11" s="121"/>
      <c r="I11" s="106"/>
      <c r="J11" s="129"/>
      <c r="K11" s="130"/>
      <c r="L11" s="132"/>
      <c r="M11" s="109"/>
    </row>
    <row r="12" spans="1:13" ht="15.75" x14ac:dyDescent="0.25">
      <c r="A12" s="5" t="s">
        <v>18</v>
      </c>
      <c r="B12" s="58">
        <f>SUM([3]Alliant:WPSC!B12)</f>
        <v>0.2</v>
      </c>
      <c r="C12" s="58">
        <f>SUM([3]Alliant:WPSC!C12)</f>
        <v>16.8</v>
      </c>
      <c r="D12" s="58">
        <f>SUM([3]Alliant:WPSC!D12)</f>
        <v>0.3</v>
      </c>
      <c r="E12" s="58">
        <f>SUM([3]Alliant:WPSC!E12)</f>
        <v>11374.838</v>
      </c>
      <c r="F12" s="58">
        <f>SUM([3]Alliant:WPSC!F12)</f>
        <v>0</v>
      </c>
      <c r="G12" s="58">
        <f>SUM([3]Alliant:WPSC!G12)</f>
        <v>0</v>
      </c>
      <c r="H12" s="58">
        <f>SUM([3]Alliant:WPSC!H12)</f>
        <v>0</v>
      </c>
      <c r="I12" s="58">
        <f>SUM([3]Alliant:WPSC!I12)</f>
        <v>30557.59</v>
      </c>
      <c r="J12" s="118">
        <f>SUM([3]Alliant:WPSC!J12)</f>
        <v>46.1</v>
      </c>
      <c r="K12" s="105">
        <f>SUM([3]Alliant:WPSC!K12)</f>
        <v>0</v>
      </c>
      <c r="L12" s="59">
        <f>SUM([3]Alliant:WPSC!L12)</f>
        <v>0</v>
      </c>
      <c r="M12" s="6">
        <f>SUM(B12:L12)</f>
        <v>41995.828000000001</v>
      </c>
    </row>
    <row r="13" spans="1:13" ht="15.75" x14ac:dyDescent="0.25">
      <c r="A13" s="5" t="s">
        <v>19</v>
      </c>
      <c r="B13" s="58">
        <f>SUM([3]Alliant:WPSC!B13)</f>
        <v>1</v>
      </c>
      <c r="C13" s="58">
        <f>SUM([3]Alliant:WPSC!C13)</f>
        <v>367</v>
      </c>
      <c r="D13" s="58">
        <f>SUM([3]Alliant:WPSC!D13)</f>
        <v>1</v>
      </c>
      <c r="E13" s="58">
        <f>SUM([3]Alliant:WPSC!E13)</f>
        <v>209587</v>
      </c>
      <c r="F13" s="58">
        <f>SUM([3]Alliant:WPSC!F13)</f>
        <v>0</v>
      </c>
      <c r="G13" s="58">
        <f>SUM([3]Alliant:WPSC!G13)</f>
        <v>8512</v>
      </c>
      <c r="H13" s="58">
        <f>SUM([3]Alliant:WPSC!H13)</f>
        <v>0</v>
      </c>
      <c r="I13" s="58">
        <f>SUM([3]Alliant:WPSC!I13)</f>
        <v>1517957</v>
      </c>
      <c r="J13" s="118">
        <f>SUM([3]Alliant:WPSC!J13)</f>
        <v>2010</v>
      </c>
      <c r="K13" s="105">
        <f>SUM([3]Alliant:WPSC!K13)</f>
        <v>0</v>
      </c>
      <c r="L13" s="59">
        <f>SUM([3]Alliant:WPSC!L13)</f>
        <v>0</v>
      </c>
      <c r="M13" s="6">
        <f>SUM(B13:L13)</f>
        <v>1738435</v>
      </c>
    </row>
    <row r="14" spans="1:13" ht="15.75" x14ac:dyDescent="0.25">
      <c r="A14" s="7"/>
      <c r="B14" s="8"/>
      <c r="C14" s="8"/>
      <c r="D14" s="8"/>
      <c r="E14" s="8"/>
      <c r="F14" s="8"/>
      <c r="G14" s="8"/>
      <c r="H14" s="8"/>
      <c r="I14" s="8"/>
      <c r="J14" s="8"/>
      <c r="K14" s="8"/>
      <c r="L14" s="9"/>
      <c r="M14" s="2"/>
    </row>
    <row r="15" spans="1:13" ht="15.75" x14ac:dyDescent="0.25">
      <c r="A15" s="84" t="s">
        <v>20</v>
      </c>
      <c r="B15" s="85"/>
      <c r="C15" s="85"/>
      <c r="D15" s="85"/>
      <c r="E15" s="85"/>
      <c r="F15" s="85"/>
      <c r="G15" s="85"/>
      <c r="H15" s="85"/>
      <c r="I15" s="85"/>
      <c r="J15" s="85"/>
      <c r="K15" s="85"/>
      <c r="L15" s="86"/>
      <c r="M15" s="2"/>
    </row>
    <row r="16" spans="1:13" ht="15.75" x14ac:dyDescent="0.25">
      <c r="A16" s="10" t="s">
        <v>21</v>
      </c>
      <c r="B16" s="4" t="s">
        <v>22</v>
      </c>
      <c r="C16" s="4" t="s">
        <v>23</v>
      </c>
      <c r="D16" s="106" t="s">
        <v>24</v>
      </c>
      <c r="E16" s="106"/>
      <c r="F16" s="106" t="s">
        <v>25</v>
      </c>
      <c r="G16" s="106"/>
      <c r="H16" s="106" t="s">
        <v>26</v>
      </c>
      <c r="I16" s="106"/>
      <c r="J16" s="107" t="s">
        <v>27</v>
      </c>
      <c r="K16" s="108"/>
      <c r="L16" s="6" t="s">
        <v>11</v>
      </c>
      <c r="M16" s="2"/>
    </row>
    <row r="17" spans="1:13" ht="15.75" x14ac:dyDescent="0.25">
      <c r="A17" s="5" t="s">
        <v>5</v>
      </c>
      <c r="B17" s="58">
        <f>SUM([3]Alliant:WPSC!B17)</f>
        <v>1.8</v>
      </c>
      <c r="C17" s="58">
        <f>SUM([3]Alliant:WPSC!C17)</f>
        <v>4605.4189999999999</v>
      </c>
      <c r="D17" s="118">
        <f>SUM([3]Alliant:WPSC!D17)</f>
        <v>3442.53</v>
      </c>
      <c r="E17" s="115">
        <f>SUM([3]Alliant:WPSC!E17)</f>
        <v>0</v>
      </c>
      <c r="F17" s="118">
        <f>SUM([3]Alliant:WPSC!F17)</f>
        <v>2585.529</v>
      </c>
      <c r="G17" s="115">
        <f>SUM([3]Alliant:WPSC!G17)</f>
        <v>0</v>
      </c>
      <c r="H17" s="118">
        <f>SUM([3]Alliant:WPSC!H17)</f>
        <v>552.86</v>
      </c>
      <c r="I17" s="115">
        <f>SUM([3]Alliant:WPSC!I17)</f>
        <v>0</v>
      </c>
      <c r="J17" s="118">
        <f>SUM([3]Alliant:WPSC!J17)</f>
        <v>204</v>
      </c>
      <c r="K17" s="115">
        <f>SUM([3]Alliant:WPSC!K17)</f>
        <v>0</v>
      </c>
      <c r="L17" s="6">
        <f>SUM(B17:J17)</f>
        <v>11392.138000000001</v>
      </c>
      <c r="M17" s="2"/>
    </row>
    <row r="18" spans="1:13" ht="15.75" x14ac:dyDescent="0.25">
      <c r="A18" s="5" t="s">
        <v>28</v>
      </c>
      <c r="B18" s="58">
        <f>SUM([3]Alliant:WPSC!B18)</f>
        <v>0</v>
      </c>
      <c r="C18" s="58">
        <f>SUM([3]Alliant:WPSC!C18)</f>
        <v>0</v>
      </c>
      <c r="D18" s="118">
        <f>SUM([3]Alliant:WPSC!D18)</f>
        <v>0</v>
      </c>
      <c r="E18" s="115">
        <f>SUM([3]Alliant:WPSC!E18)</f>
        <v>0</v>
      </c>
      <c r="F18" s="118">
        <f>SUM([3]Alliant:WPSC!F18)</f>
        <v>0</v>
      </c>
      <c r="G18" s="115">
        <f>SUM([3]Alliant:WPSC!G18)</f>
        <v>0</v>
      </c>
      <c r="H18" s="118">
        <f>SUM([3]Alliant:WPSC!H18)</f>
        <v>0</v>
      </c>
      <c r="I18" s="115">
        <f>SUM([3]Alliant:WPSC!I18)</f>
        <v>0</v>
      </c>
      <c r="J18" s="118">
        <f>SUM([3]Alliant:WPSC!J18)</f>
        <v>0</v>
      </c>
      <c r="K18" s="115">
        <f>SUM([3]Alliant:WPSC!K18)</f>
        <v>0</v>
      </c>
      <c r="L18" s="6">
        <f t="shared" ref="L18:L26" si="0">SUM(B18:J18)</f>
        <v>0</v>
      </c>
      <c r="M18" s="2"/>
    </row>
    <row r="19" spans="1:13" ht="15.75" x14ac:dyDescent="0.25">
      <c r="A19" s="5" t="s">
        <v>7</v>
      </c>
      <c r="B19" s="58">
        <f>SUM([3]Alliant:WPSC!B19)</f>
        <v>0</v>
      </c>
      <c r="C19" s="58">
        <f>SUM([3]Alliant:WPSC!C19)</f>
        <v>0</v>
      </c>
      <c r="D19" s="118">
        <f>SUM([3]Alliant:WPSC!D19)</f>
        <v>0</v>
      </c>
      <c r="E19" s="115">
        <f>SUM([3]Alliant:WPSC!E19)</f>
        <v>0</v>
      </c>
      <c r="F19" s="118">
        <f>SUM([3]Alliant:WPSC!F19)</f>
        <v>0</v>
      </c>
      <c r="G19" s="115">
        <f>SUM([3]Alliant:WPSC!G19)</f>
        <v>0</v>
      </c>
      <c r="H19" s="118">
        <f>SUM([3]Alliant:WPSC!H19)</f>
        <v>0</v>
      </c>
      <c r="I19" s="115">
        <f>SUM([3]Alliant:WPSC!I19)</f>
        <v>0</v>
      </c>
      <c r="J19" s="118">
        <f>SUM([3]Alliant:WPSC!J19)</f>
        <v>0</v>
      </c>
      <c r="K19" s="115">
        <f>SUM([3]Alliant:WPSC!K19)</f>
        <v>0</v>
      </c>
      <c r="L19" s="6">
        <f t="shared" si="0"/>
        <v>0</v>
      </c>
      <c r="M19" s="2"/>
    </row>
    <row r="20" spans="1:13" ht="15.75" x14ac:dyDescent="0.25">
      <c r="A20" s="5" t="s">
        <v>29</v>
      </c>
      <c r="B20" s="58">
        <f>SUM([3]Alliant:WPSC!B20)</f>
        <v>0</v>
      </c>
      <c r="C20" s="58">
        <f>SUM([3]Alliant:WPSC!C20)</f>
        <v>0</v>
      </c>
      <c r="D20" s="118">
        <f>SUM([3]Alliant:WPSC!D20)</f>
        <v>0</v>
      </c>
      <c r="E20" s="115">
        <f>SUM([3]Alliant:WPSC!E20)</f>
        <v>0</v>
      </c>
      <c r="F20" s="118">
        <f>SUM([3]Alliant:WPSC!F20)</f>
        <v>0</v>
      </c>
      <c r="G20" s="115">
        <f>SUM([3]Alliant:WPSC!G20)</f>
        <v>0</v>
      </c>
      <c r="H20" s="118">
        <f>SUM([3]Alliant:WPSC!H20)</f>
        <v>0</v>
      </c>
      <c r="I20" s="115">
        <f>SUM([3]Alliant:WPSC!I20)</f>
        <v>0</v>
      </c>
      <c r="J20" s="118">
        <f>SUM([3]Alliant:WPSC!J20)</f>
        <v>0</v>
      </c>
      <c r="K20" s="115">
        <f>SUM([3]Alliant:WPSC!K20)</f>
        <v>0</v>
      </c>
      <c r="L20" s="6">
        <f t="shared" si="0"/>
        <v>0</v>
      </c>
      <c r="M20" s="2"/>
    </row>
    <row r="21" spans="1:13" ht="15.75" x14ac:dyDescent="0.25">
      <c r="A21" s="5" t="s">
        <v>30</v>
      </c>
      <c r="B21" s="58">
        <f>SUM([3]Alliant:WPSC!B21)</f>
        <v>0</v>
      </c>
      <c r="C21" s="58">
        <f>SUM([3]Alliant:WPSC!C21)</f>
        <v>0</v>
      </c>
      <c r="D21" s="118">
        <f>SUM([3]Alliant:WPSC!D21)</f>
        <v>0</v>
      </c>
      <c r="E21" s="115">
        <f>SUM([3]Alliant:WPSC!E21)</f>
        <v>0</v>
      </c>
      <c r="F21" s="118">
        <f>SUM([3]Alliant:WPSC!F21)</f>
        <v>0</v>
      </c>
      <c r="G21" s="115">
        <f>SUM([3]Alliant:WPSC!G21)</f>
        <v>0</v>
      </c>
      <c r="H21" s="118">
        <f>SUM([3]Alliant:WPSC!H21)</f>
        <v>0</v>
      </c>
      <c r="I21" s="115">
        <f>SUM([3]Alliant:WPSC!I21)</f>
        <v>0</v>
      </c>
      <c r="J21" s="118">
        <f>SUM([3]Alliant:WPSC!J21)</f>
        <v>0</v>
      </c>
      <c r="K21" s="115">
        <f>SUM([3]Alliant:WPSC!K21)</f>
        <v>0</v>
      </c>
      <c r="L21" s="6">
        <f t="shared" si="0"/>
        <v>0</v>
      </c>
      <c r="M21" s="2"/>
    </row>
    <row r="22" spans="1:13" ht="15.75" x14ac:dyDescent="0.25">
      <c r="A22" s="5" t="s">
        <v>31</v>
      </c>
      <c r="B22" s="58">
        <f>SUM([3]Alliant:WPSC!B22)</f>
        <v>0.4</v>
      </c>
      <c r="C22" s="58">
        <f>SUM([3]Alliant:WPSC!C22)</f>
        <v>21058.531999999999</v>
      </c>
      <c r="D22" s="118">
        <f>SUM([3]Alliant:WPSC!D22)</f>
        <v>7685.8190000000004</v>
      </c>
      <c r="E22" s="115">
        <f>SUM([3]Alliant:WPSC!E22)</f>
        <v>0</v>
      </c>
      <c r="F22" s="118">
        <f>SUM([3]Alliant:WPSC!F22)</f>
        <v>1808.8389999999999</v>
      </c>
      <c r="G22" s="115">
        <f>SUM([3]Alliant:WPSC!G22)</f>
        <v>0</v>
      </c>
      <c r="H22" s="118">
        <f>SUM([3]Alliant:WPSC!H22)</f>
        <v>4</v>
      </c>
      <c r="I22" s="115">
        <f>SUM([3]Alliant:WPSC!I22)</f>
        <v>0</v>
      </c>
      <c r="J22" s="118">
        <f>SUM([3]Alliant:WPSC!J22)</f>
        <v>0</v>
      </c>
      <c r="K22" s="115">
        <f>SUM([3]Alliant:WPSC!K22)</f>
        <v>0</v>
      </c>
      <c r="L22" s="6">
        <f t="shared" si="0"/>
        <v>30557.59</v>
      </c>
      <c r="M22" s="2"/>
    </row>
    <row r="23" spans="1:13" ht="15.75" x14ac:dyDescent="0.25">
      <c r="A23" s="5" t="s">
        <v>32</v>
      </c>
      <c r="B23" s="58">
        <f>SUM([3]Alliant:WPSC!B23)</f>
        <v>0</v>
      </c>
      <c r="C23" s="58">
        <f>SUM([3]Alliant:WPSC!C23)</f>
        <v>0</v>
      </c>
      <c r="D23" s="118">
        <f>SUM([3]Alliant:WPSC!D23)</f>
        <v>0</v>
      </c>
      <c r="E23" s="115">
        <f>SUM([3]Alliant:WPSC!E23)</f>
        <v>0</v>
      </c>
      <c r="F23" s="118">
        <f>SUM([3]Alliant:WPSC!F23)</f>
        <v>0</v>
      </c>
      <c r="G23" s="115">
        <f>SUM([3]Alliant:WPSC!G23)</f>
        <v>0</v>
      </c>
      <c r="H23" s="118">
        <f>SUM([3]Alliant:WPSC!H23)</f>
        <v>0</v>
      </c>
      <c r="I23" s="115">
        <f>SUM([3]Alliant:WPSC!I23)</f>
        <v>0</v>
      </c>
      <c r="J23" s="118">
        <f>SUM([3]Alliant:WPSC!J23)</f>
        <v>0</v>
      </c>
      <c r="K23" s="115">
        <f>SUM([3]Alliant:WPSC!K23)</f>
        <v>0</v>
      </c>
      <c r="L23" s="6">
        <f t="shared" si="0"/>
        <v>0</v>
      </c>
      <c r="M23" s="2"/>
    </row>
    <row r="24" spans="1:13" ht="15.75" x14ac:dyDescent="0.25">
      <c r="A24" s="5" t="s">
        <v>98</v>
      </c>
      <c r="B24" s="58">
        <f>SUM([3]Alliant:WPSC!B24)</f>
        <v>0</v>
      </c>
      <c r="C24" s="58">
        <f>SUM([3]Alliant:WPSC!C24)</f>
        <v>0</v>
      </c>
      <c r="D24" s="118">
        <f>SUM([3]Alliant:WPSC!D24)</f>
        <v>0</v>
      </c>
      <c r="E24" s="115">
        <f>SUM([3]Alliant:WPSC!E24)</f>
        <v>0</v>
      </c>
      <c r="F24" s="118">
        <f>SUM([3]Alliant:WPSC!F24)</f>
        <v>0</v>
      </c>
      <c r="G24" s="115">
        <f>SUM([3]Alliant:WPSC!G24)</f>
        <v>0</v>
      </c>
      <c r="H24" s="118">
        <f>SUM([3]Alliant:WPSC!H24)</f>
        <v>0</v>
      </c>
      <c r="I24" s="115">
        <f>SUM([3]Alliant:WPSC!I24)</f>
        <v>0</v>
      </c>
      <c r="J24" s="118">
        <f>SUM([3]Alliant:WPSC!J24)</f>
        <v>0</v>
      </c>
      <c r="K24" s="115">
        <f>SUM([3]Alliant:WPSC!K24)</f>
        <v>0</v>
      </c>
      <c r="L24" s="6">
        <f t="shared" si="0"/>
        <v>0</v>
      </c>
      <c r="M24" s="2"/>
    </row>
    <row r="25" spans="1:13" ht="15.75" x14ac:dyDescent="0.25">
      <c r="A25" s="5" t="s">
        <v>10</v>
      </c>
      <c r="B25" s="58">
        <f>SUM([3]Alliant:WPSC!B25)</f>
        <v>26</v>
      </c>
      <c r="C25" s="58">
        <f>SUM([3]Alliant:WPSC!C25)</f>
        <v>14.6</v>
      </c>
      <c r="D25" s="118">
        <f>SUM([3]Alliant:WPSC!D25)</f>
        <v>5.3</v>
      </c>
      <c r="E25" s="115">
        <f>SUM([3]Alliant:WPSC!E25)</f>
        <v>0</v>
      </c>
      <c r="F25" s="118">
        <f>SUM([3]Alliant:WPSC!F25)</f>
        <v>0.2</v>
      </c>
      <c r="G25" s="115">
        <f>SUM([3]Alliant:WPSC!G25)</f>
        <v>0</v>
      </c>
      <c r="H25" s="118">
        <f>SUM([3]Alliant:WPSC!H25)</f>
        <v>0</v>
      </c>
      <c r="I25" s="115">
        <f>SUM([3]Alliant:WPSC!I25)</f>
        <v>0</v>
      </c>
      <c r="J25" s="118">
        <f>SUM([3]Alliant:WPSC!J25)</f>
        <v>0</v>
      </c>
      <c r="K25" s="115">
        <f>SUM([3]Alliant:WPSC!K25)</f>
        <v>0</v>
      </c>
      <c r="L25" s="6">
        <f t="shared" si="0"/>
        <v>46.1</v>
      </c>
      <c r="M25" s="2"/>
    </row>
    <row r="26" spans="1:13" ht="15.75" x14ac:dyDescent="0.25">
      <c r="A26" s="5" t="s">
        <v>118</v>
      </c>
      <c r="B26" s="58">
        <f>SUM([3]Alliant:WPSC!B26)</f>
        <v>0</v>
      </c>
      <c r="C26" s="58">
        <f>SUM([3]Alliant:WPSC!C26)</f>
        <v>0</v>
      </c>
      <c r="D26" s="118">
        <f>SUM([3]Alliant:WPSC!D26)</f>
        <v>0</v>
      </c>
      <c r="E26" s="115">
        <f>SUM([3]Alliant:WPSC!E26)</f>
        <v>0</v>
      </c>
      <c r="F26" s="118">
        <f>SUM([3]Alliant:WPSC!F26)</f>
        <v>0</v>
      </c>
      <c r="G26" s="115">
        <f>SUM([3]Alliant:WPSC!G26)</f>
        <v>0</v>
      </c>
      <c r="H26" s="118">
        <f>SUM([3]Alliant:WPSC!H26)</f>
        <v>0</v>
      </c>
      <c r="I26" s="115">
        <f>SUM([3]Alliant:WPSC!I26)</f>
        <v>0</v>
      </c>
      <c r="J26" s="118">
        <f>SUM([3]Alliant:WPSC!J26)</f>
        <v>0</v>
      </c>
      <c r="K26" s="115">
        <f>SUM([3]Alliant:WPSC!K26)</f>
        <v>0</v>
      </c>
      <c r="L26" s="6">
        <f t="shared" si="0"/>
        <v>0</v>
      </c>
      <c r="M26" s="2"/>
    </row>
    <row r="27" spans="1:13" ht="15.75" x14ac:dyDescent="0.25">
      <c r="A27" s="11" t="s">
        <v>11</v>
      </c>
      <c r="B27" s="6">
        <f>SUM(B17:B26)</f>
        <v>28.2</v>
      </c>
      <c r="C27" s="6">
        <f>SUM(C17:C26)</f>
        <v>25678.550999999999</v>
      </c>
      <c r="D27" s="109">
        <f>SUM(D17:D26)</f>
        <v>11133.648999999999</v>
      </c>
      <c r="E27" s="109">
        <f t="shared" ref="E27:I27" si="1">SUM(E17:E25)</f>
        <v>0</v>
      </c>
      <c r="F27" s="109">
        <f>SUM(F17:F26)</f>
        <v>4394.5680000000002</v>
      </c>
      <c r="G27" s="109">
        <f t="shared" si="1"/>
        <v>0</v>
      </c>
      <c r="H27" s="109">
        <f>SUM(H17:H26)</f>
        <v>556.86</v>
      </c>
      <c r="I27" s="109">
        <f t="shared" si="1"/>
        <v>0</v>
      </c>
      <c r="J27" s="110">
        <f>SUM(J17:J26)</f>
        <v>204</v>
      </c>
      <c r="K27" s="111"/>
      <c r="L27" s="6">
        <f>SUM(L17:L26)</f>
        <v>41995.828000000001</v>
      </c>
      <c r="M27" s="2"/>
    </row>
    <row r="28" spans="1:13" ht="15.75" x14ac:dyDescent="0.25">
      <c r="A28" s="7"/>
      <c r="B28" s="8"/>
      <c r="C28" s="8"/>
      <c r="D28" s="8"/>
      <c r="E28" s="8"/>
      <c r="F28" s="8"/>
      <c r="G28" s="8"/>
      <c r="H28" s="8"/>
      <c r="I28" s="8"/>
      <c r="J28" s="8"/>
      <c r="K28" s="8"/>
      <c r="L28" s="9"/>
      <c r="M28" s="2"/>
    </row>
    <row r="29" spans="1:13" ht="15.75" x14ac:dyDescent="0.25">
      <c r="A29" s="12" t="s">
        <v>33</v>
      </c>
      <c r="B29" s="13"/>
      <c r="C29" s="13"/>
      <c r="D29" s="13"/>
      <c r="E29" s="13"/>
      <c r="F29" s="13"/>
      <c r="G29" s="116" t="s">
        <v>34</v>
      </c>
      <c r="H29" s="117"/>
      <c r="I29" s="117"/>
      <c r="J29" s="118">
        <f>AVERAGE([3]Alliant:WPSC!J29)</f>
        <v>100.18909090909091</v>
      </c>
      <c r="K29" s="115">
        <f>SUM([3]Alliant:WPSC!K29)</f>
        <v>0</v>
      </c>
      <c r="L29" s="14"/>
      <c r="M29" s="2"/>
    </row>
    <row r="30" spans="1:13" ht="15.75" x14ac:dyDescent="0.25">
      <c r="A30" s="10" t="s">
        <v>21</v>
      </c>
      <c r="B30" s="4" t="s">
        <v>22</v>
      </c>
      <c r="C30" s="4" t="s">
        <v>35</v>
      </c>
      <c r="D30" s="106" t="s">
        <v>36</v>
      </c>
      <c r="E30" s="106"/>
      <c r="F30" s="106" t="s">
        <v>24</v>
      </c>
      <c r="G30" s="106"/>
      <c r="H30" s="106" t="s">
        <v>25</v>
      </c>
      <c r="I30" s="106"/>
      <c r="J30" s="107" t="s">
        <v>37</v>
      </c>
      <c r="K30" s="108"/>
      <c r="L30" s="6" t="s">
        <v>11</v>
      </c>
      <c r="M30" s="2"/>
    </row>
    <row r="31" spans="1:13" ht="15.75" x14ac:dyDescent="0.25">
      <c r="A31" s="5" t="s">
        <v>5</v>
      </c>
      <c r="B31" s="58">
        <f>SUM([3]Alliant:WPSC!B31)</f>
        <v>3</v>
      </c>
      <c r="C31" s="58">
        <f>SUM([3]Alliant:WPSC!C31)</f>
        <v>185977</v>
      </c>
      <c r="D31" s="118">
        <f>SUM([3]Alliant:WPSC!D31)</f>
        <v>22720</v>
      </c>
      <c r="E31" s="115">
        <f>SUM([3]Alliant:WPSC!E31)</f>
        <v>0</v>
      </c>
      <c r="F31" s="118">
        <f>SUM([3]Alliant:WPSC!F31)</f>
        <v>1032</v>
      </c>
      <c r="G31" s="115">
        <f>SUM([3]Alliant:WPSC!G31)</f>
        <v>0</v>
      </c>
      <c r="H31" s="118">
        <f>SUM([3]Alliant:WPSC!H31)</f>
        <v>217</v>
      </c>
      <c r="I31" s="115">
        <f>SUM([3]Alliant:WPSC!I31)</f>
        <v>0</v>
      </c>
      <c r="J31" s="118">
        <f>SUM([3]Alliant:WPSC!J31)</f>
        <v>7</v>
      </c>
      <c r="K31" s="115">
        <f>SUM([3]Alliant:WPSC!K31)</f>
        <v>0</v>
      </c>
      <c r="L31" s="6">
        <f>SUM(B31:J31)</f>
        <v>209956</v>
      </c>
      <c r="M31" s="2"/>
    </row>
    <row r="32" spans="1:13" ht="15.75" x14ac:dyDescent="0.25">
      <c r="A32" s="5" t="s">
        <v>28</v>
      </c>
      <c r="B32" s="58">
        <f>SUM([3]Alliant:WPSC!B32)</f>
        <v>0</v>
      </c>
      <c r="C32" s="58">
        <f>SUM([3]Alliant:WPSC!C32)</f>
        <v>0</v>
      </c>
      <c r="D32" s="118">
        <f>SUM([3]Alliant:WPSC!D32)</f>
        <v>0</v>
      </c>
      <c r="E32" s="115">
        <f>SUM([3]Alliant:WPSC!E32)</f>
        <v>0</v>
      </c>
      <c r="F32" s="118">
        <f>SUM([3]Alliant:WPSC!F32)</f>
        <v>0</v>
      </c>
      <c r="G32" s="115">
        <f>SUM([3]Alliant:WPSC!G32)</f>
        <v>0</v>
      </c>
      <c r="H32" s="118">
        <f>SUM([3]Alliant:WPSC!H32)</f>
        <v>0</v>
      </c>
      <c r="I32" s="115">
        <f>SUM([3]Alliant:WPSC!I32)</f>
        <v>0</v>
      </c>
      <c r="J32" s="118">
        <f>SUM([3]Alliant:WPSC!J32)</f>
        <v>0</v>
      </c>
      <c r="K32" s="115">
        <f>SUM([3]Alliant:WPSC!K32)</f>
        <v>0</v>
      </c>
      <c r="L32" s="6">
        <f t="shared" ref="L32:L40" si="2">SUM(B32:J32)</f>
        <v>0</v>
      </c>
      <c r="M32" s="2"/>
    </row>
    <row r="33" spans="1:13" ht="15.75" x14ac:dyDescent="0.25">
      <c r="A33" s="5" t="s">
        <v>7</v>
      </c>
      <c r="B33" s="58">
        <f>SUM([3]Alliant:WPSC!B33)</f>
        <v>0</v>
      </c>
      <c r="C33" s="58">
        <f>SUM([3]Alliant:WPSC!C33)</f>
        <v>15</v>
      </c>
      <c r="D33" s="118">
        <f>SUM([3]Alliant:WPSC!D33)</f>
        <v>8497</v>
      </c>
      <c r="E33" s="115">
        <f>SUM([3]Alliant:WPSC!E33)</f>
        <v>0</v>
      </c>
      <c r="F33" s="118">
        <f>SUM([3]Alliant:WPSC!F33)</f>
        <v>0</v>
      </c>
      <c r="G33" s="115">
        <f>SUM([3]Alliant:WPSC!G33)</f>
        <v>0</v>
      </c>
      <c r="H33" s="118">
        <f>SUM([3]Alliant:WPSC!H33)</f>
        <v>0</v>
      </c>
      <c r="I33" s="115">
        <f>SUM([3]Alliant:WPSC!I33)</f>
        <v>0</v>
      </c>
      <c r="J33" s="118">
        <f>SUM([3]Alliant:WPSC!J33)</f>
        <v>0</v>
      </c>
      <c r="K33" s="115">
        <f>SUM([3]Alliant:WPSC!K33)</f>
        <v>0</v>
      </c>
      <c r="L33" s="6">
        <f t="shared" si="2"/>
        <v>8512</v>
      </c>
      <c r="M33" s="2"/>
    </row>
    <row r="34" spans="1:13" ht="15.75" x14ac:dyDescent="0.25">
      <c r="A34" s="5" t="s">
        <v>29</v>
      </c>
      <c r="B34" s="58">
        <f>SUM([3]Alliant:WPSC!B34)</f>
        <v>0</v>
      </c>
      <c r="C34" s="58">
        <f>SUM([3]Alliant:WPSC!C34)</f>
        <v>0</v>
      </c>
      <c r="D34" s="118">
        <f>SUM([3]Alliant:WPSC!D34)</f>
        <v>0</v>
      </c>
      <c r="E34" s="115">
        <f>SUM([3]Alliant:WPSC!E34)</f>
        <v>0</v>
      </c>
      <c r="F34" s="118">
        <f>SUM([3]Alliant:WPSC!F34)</f>
        <v>0</v>
      </c>
      <c r="G34" s="115">
        <f>SUM([3]Alliant:WPSC!G34)</f>
        <v>0</v>
      </c>
      <c r="H34" s="118">
        <f>SUM([3]Alliant:WPSC!H34)</f>
        <v>0</v>
      </c>
      <c r="I34" s="115">
        <f>SUM([3]Alliant:WPSC!I34)</f>
        <v>0</v>
      </c>
      <c r="J34" s="118">
        <f>SUM([3]Alliant:WPSC!J34)</f>
        <v>0</v>
      </c>
      <c r="K34" s="115">
        <f>SUM([3]Alliant:WPSC!K34)</f>
        <v>0</v>
      </c>
      <c r="L34" s="6">
        <f t="shared" si="2"/>
        <v>0</v>
      </c>
      <c r="M34" s="2"/>
    </row>
    <row r="35" spans="1:13" ht="15.75" x14ac:dyDescent="0.25">
      <c r="A35" s="5" t="s">
        <v>30</v>
      </c>
      <c r="B35" s="58">
        <f>SUM([3]Alliant:WPSC!B35)</f>
        <v>0</v>
      </c>
      <c r="C35" s="58">
        <f>SUM([3]Alliant:WPSC!C35)</f>
        <v>20</v>
      </c>
      <c r="D35" s="118">
        <f>SUM([3]Alliant:WPSC!D35)</f>
        <v>9929</v>
      </c>
      <c r="E35" s="115">
        <f>SUM([3]Alliant:WPSC!E35)</f>
        <v>0</v>
      </c>
      <c r="F35" s="118">
        <f>SUM([3]Alliant:WPSC!F35)</f>
        <v>0</v>
      </c>
      <c r="G35" s="115">
        <f>SUM([3]Alliant:WPSC!G35)</f>
        <v>0</v>
      </c>
      <c r="H35" s="118">
        <f>SUM([3]Alliant:WPSC!H35)</f>
        <v>0</v>
      </c>
      <c r="I35" s="115">
        <f>SUM([3]Alliant:WPSC!I35)</f>
        <v>0</v>
      </c>
      <c r="J35" s="118">
        <f>SUM([3]Alliant:WPSC!J35)</f>
        <v>0</v>
      </c>
      <c r="K35" s="115">
        <f>SUM([3]Alliant:WPSC!K35)</f>
        <v>0</v>
      </c>
      <c r="L35" s="6">
        <f t="shared" si="2"/>
        <v>9949</v>
      </c>
      <c r="M35" s="2"/>
    </row>
    <row r="36" spans="1:13" ht="15.75" x14ac:dyDescent="0.25">
      <c r="A36" s="5" t="s">
        <v>31</v>
      </c>
      <c r="B36" s="58">
        <f>SUM([3]Alliant:WPSC!B36)</f>
        <v>42</v>
      </c>
      <c r="C36" s="58">
        <f>SUM([3]Alliant:WPSC!C36)</f>
        <v>1486311</v>
      </c>
      <c r="D36" s="118">
        <f>SUM([3]Alliant:WPSC!D36)</f>
        <v>20045</v>
      </c>
      <c r="E36" s="115">
        <f>SUM([3]Alliant:WPSC!E36)</f>
        <v>0</v>
      </c>
      <c r="F36" s="118">
        <f>SUM([3]Alliant:WPSC!F36)</f>
        <v>1473</v>
      </c>
      <c r="G36" s="115">
        <f>SUM([3]Alliant:WPSC!G36)</f>
        <v>0</v>
      </c>
      <c r="H36" s="118">
        <f>SUM([3]Alliant:WPSC!H36)</f>
        <v>137</v>
      </c>
      <c r="I36" s="115">
        <f>SUM([3]Alliant:WPSC!I36)</f>
        <v>0</v>
      </c>
      <c r="J36" s="118">
        <f>SUM([3]Alliant:WPSC!J36)</f>
        <v>0</v>
      </c>
      <c r="K36" s="115">
        <f>SUM([3]Alliant:WPSC!K36)</f>
        <v>0</v>
      </c>
      <c r="L36" s="6">
        <f t="shared" si="2"/>
        <v>1508008</v>
      </c>
      <c r="M36" s="2"/>
    </row>
    <row r="37" spans="1:13" ht="15.75" x14ac:dyDescent="0.25">
      <c r="A37" s="5" t="s">
        <v>32</v>
      </c>
      <c r="B37" s="58">
        <f>SUM([3]Alliant:WPSC!B37)</f>
        <v>0</v>
      </c>
      <c r="C37" s="58">
        <f>SUM([3]Alliant:WPSC!C37)</f>
        <v>0</v>
      </c>
      <c r="D37" s="118">
        <f>SUM([3]Alliant:WPSC!D37)</f>
        <v>0</v>
      </c>
      <c r="E37" s="115">
        <f>SUM([3]Alliant:WPSC!E37)</f>
        <v>0</v>
      </c>
      <c r="F37" s="118">
        <f>SUM([3]Alliant:WPSC!F37)</f>
        <v>0</v>
      </c>
      <c r="G37" s="115">
        <f>SUM([3]Alliant:WPSC!G37)</f>
        <v>0</v>
      </c>
      <c r="H37" s="118">
        <f>SUM([3]Alliant:WPSC!H37)</f>
        <v>0</v>
      </c>
      <c r="I37" s="115">
        <f>SUM([3]Alliant:WPSC!I37)</f>
        <v>0</v>
      </c>
      <c r="J37" s="118">
        <f>SUM([3]Alliant:WPSC!J37)</f>
        <v>0</v>
      </c>
      <c r="K37" s="115">
        <f>SUM([3]Alliant:WPSC!K37)</f>
        <v>0</v>
      </c>
      <c r="L37" s="6">
        <f t="shared" si="2"/>
        <v>0</v>
      </c>
      <c r="M37" s="2"/>
    </row>
    <row r="38" spans="1:13" ht="15.75" x14ac:dyDescent="0.25">
      <c r="A38" s="5" t="s">
        <v>98</v>
      </c>
      <c r="B38" s="58">
        <f>SUM([3]Alliant:WPSC!B38)</f>
        <v>0</v>
      </c>
      <c r="C38" s="58">
        <f>SUM([3]Alliant:WPSC!C38)</f>
        <v>0</v>
      </c>
      <c r="D38" s="118">
        <f>SUM([3]Alliant:WPSC!D38)</f>
        <v>0</v>
      </c>
      <c r="E38" s="115">
        <f>SUM([3]Alliant:WPSC!E38)</f>
        <v>0</v>
      </c>
      <c r="F38" s="118">
        <f>SUM([3]Alliant:WPSC!F38)</f>
        <v>0</v>
      </c>
      <c r="G38" s="115">
        <f>SUM([3]Alliant:WPSC!G38)</f>
        <v>0</v>
      </c>
      <c r="H38" s="118">
        <f>SUM([3]Alliant:WPSC!H38)</f>
        <v>0</v>
      </c>
      <c r="I38" s="115">
        <f>SUM([3]Alliant:WPSC!I38)</f>
        <v>0</v>
      </c>
      <c r="J38" s="118">
        <f>SUM([3]Alliant:WPSC!J38)</f>
        <v>0</v>
      </c>
      <c r="K38" s="115">
        <f>SUM([3]Alliant:WPSC!K38)</f>
        <v>0</v>
      </c>
      <c r="L38" s="6">
        <f t="shared" si="2"/>
        <v>0</v>
      </c>
      <c r="M38" s="2"/>
    </row>
    <row r="39" spans="1:13" ht="15.75" x14ac:dyDescent="0.25">
      <c r="A39" s="5" t="s">
        <v>10</v>
      </c>
      <c r="B39" s="58">
        <f>SUM([3]Alliant:WPSC!B39)</f>
        <v>315</v>
      </c>
      <c r="C39" s="58">
        <f>SUM([3]Alliant:WPSC!C39)</f>
        <v>1632</v>
      </c>
      <c r="D39" s="118">
        <f>SUM([3]Alliant:WPSC!D39)</f>
        <v>61</v>
      </c>
      <c r="E39" s="115">
        <f>SUM([3]Alliant:WPSC!E39)</f>
        <v>0</v>
      </c>
      <c r="F39" s="118">
        <f>SUM([3]Alliant:WPSC!F39)</f>
        <v>2</v>
      </c>
      <c r="G39" s="115">
        <f>SUM([3]Alliant:WPSC!G39)</f>
        <v>0</v>
      </c>
      <c r="H39" s="118">
        <f>SUM([3]Alliant:WPSC!H39)</f>
        <v>0</v>
      </c>
      <c r="I39" s="115">
        <f>SUM([3]Alliant:WPSC!I39)</f>
        <v>0</v>
      </c>
      <c r="J39" s="118">
        <f>SUM([3]Alliant:WPSC!J39)</f>
        <v>0</v>
      </c>
      <c r="K39" s="115">
        <f>SUM([3]Alliant:WPSC!K39)</f>
        <v>0</v>
      </c>
      <c r="L39" s="6">
        <f t="shared" si="2"/>
        <v>2010</v>
      </c>
      <c r="M39" s="2"/>
    </row>
    <row r="40" spans="1:13" ht="15.75" x14ac:dyDescent="0.25">
      <c r="A40" s="5" t="s">
        <v>118</v>
      </c>
      <c r="B40" s="58">
        <f>SUM([3]Alliant:WPSC!B40)</f>
        <v>0</v>
      </c>
      <c r="C40" s="58">
        <f>SUM([3]Alliant:WPSC!C40)</f>
        <v>0</v>
      </c>
      <c r="D40" s="118">
        <f>SUM([3]Alliant:WPSC!D40)</f>
        <v>0</v>
      </c>
      <c r="E40" s="115">
        <f>SUM([3]Alliant:WPSC!E40)</f>
        <v>0</v>
      </c>
      <c r="F40" s="118">
        <f>SUM([3]Alliant:WPSC!F40)</f>
        <v>0</v>
      </c>
      <c r="G40" s="115">
        <f>SUM([3]Alliant:WPSC!G40)</f>
        <v>0</v>
      </c>
      <c r="H40" s="118">
        <f>SUM([3]Alliant:WPSC!H40)</f>
        <v>0</v>
      </c>
      <c r="I40" s="115">
        <f>SUM([3]Alliant:WPSC!I40)</f>
        <v>0</v>
      </c>
      <c r="J40" s="118">
        <f>SUM([3]Alliant:WPSC!J40)</f>
        <v>0</v>
      </c>
      <c r="K40" s="115">
        <f>SUM([3]Alliant:WPSC!K40)</f>
        <v>0</v>
      </c>
      <c r="L40" s="6">
        <f t="shared" si="2"/>
        <v>0</v>
      </c>
      <c r="M40" s="2"/>
    </row>
    <row r="41" spans="1:13" ht="15.75" x14ac:dyDescent="0.25">
      <c r="A41" s="11" t="s">
        <v>11</v>
      </c>
      <c r="B41" s="6">
        <f>SUM(B31:B40)</f>
        <v>360</v>
      </c>
      <c r="C41" s="6">
        <f>SUM(C31:C40)</f>
        <v>1673955</v>
      </c>
      <c r="D41" s="109">
        <f>SUM(D31:D40)</f>
        <v>61252</v>
      </c>
      <c r="E41" s="109">
        <f t="shared" ref="E41:I41" si="3">SUM(E31:E39)</f>
        <v>0</v>
      </c>
      <c r="F41" s="109">
        <f>SUM(F31:F40)</f>
        <v>2507</v>
      </c>
      <c r="G41" s="109">
        <f t="shared" si="3"/>
        <v>0</v>
      </c>
      <c r="H41" s="109">
        <f>SUM(H31:H40)</f>
        <v>354</v>
      </c>
      <c r="I41" s="109">
        <f t="shared" si="3"/>
        <v>0</v>
      </c>
      <c r="J41" s="110">
        <f>SUM(J31:J40)</f>
        <v>7</v>
      </c>
      <c r="K41" s="111"/>
      <c r="L41" s="6">
        <f>SUM(L31:L40)</f>
        <v>1738435</v>
      </c>
      <c r="M41" s="2"/>
    </row>
    <row r="42" spans="1:13" ht="15.75" x14ac:dyDescent="0.25">
      <c r="A42" s="7"/>
      <c r="B42" s="8"/>
      <c r="C42" s="8"/>
      <c r="D42" s="8"/>
      <c r="E42" s="8"/>
      <c r="F42" s="8"/>
      <c r="G42" s="8"/>
      <c r="H42" s="8"/>
      <c r="I42" s="8"/>
      <c r="J42" s="8"/>
      <c r="K42" s="8"/>
      <c r="L42" s="9"/>
      <c r="M42" s="2"/>
    </row>
    <row r="43" spans="1:13" ht="15.75" x14ac:dyDescent="0.25">
      <c r="A43" s="84" t="s">
        <v>38</v>
      </c>
      <c r="B43" s="85"/>
      <c r="C43" s="85"/>
      <c r="D43" s="85"/>
      <c r="E43" s="85"/>
      <c r="F43" s="85"/>
      <c r="G43" s="85"/>
      <c r="H43" s="85"/>
      <c r="I43" s="85"/>
      <c r="J43" s="85"/>
      <c r="K43" s="85"/>
      <c r="L43" s="86"/>
      <c r="M43" s="2"/>
    </row>
    <row r="44" spans="1:13" ht="15.75" x14ac:dyDescent="0.25">
      <c r="A44" s="3"/>
      <c r="B44" s="15" t="s">
        <v>22</v>
      </c>
      <c r="C44" s="15" t="s">
        <v>39</v>
      </c>
      <c r="D44" s="15" t="s">
        <v>40</v>
      </c>
      <c r="E44" s="15" t="s">
        <v>41</v>
      </c>
      <c r="F44" s="15" t="s">
        <v>42</v>
      </c>
      <c r="G44" s="15" t="s">
        <v>43</v>
      </c>
      <c r="H44" s="15" t="s">
        <v>44</v>
      </c>
      <c r="I44" s="15" t="s">
        <v>45</v>
      </c>
      <c r="J44" s="15" t="s">
        <v>46</v>
      </c>
      <c r="K44" s="15" t="s">
        <v>47</v>
      </c>
      <c r="L44" s="10" t="s">
        <v>112</v>
      </c>
      <c r="M44" s="60"/>
    </row>
    <row r="45" spans="1:13" ht="15.75" x14ac:dyDescent="0.25">
      <c r="A45" s="5" t="s">
        <v>18</v>
      </c>
      <c r="B45" s="58">
        <f>SUM([3]Alliant:WPSC!B45)</f>
        <v>155.22999999999999</v>
      </c>
      <c r="C45" s="58">
        <f>SUM([3]Alliant:WPSC!C45)</f>
        <v>1.1000000000000001</v>
      </c>
      <c r="D45" s="58">
        <f>SUM([3]Alliant:WPSC!D45)</f>
        <v>14.79</v>
      </c>
      <c r="E45" s="58">
        <f>SUM([3]Alliant:WPSC!E45)</f>
        <v>1110.5999999999999</v>
      </c>
      <c r="F45" s="58">
        <f>SUM([3]Alliant:WPSC!F45)</f>
        <v>6545.3969999999999</v>
      </c>
      <c r="G45" s="58">
        <f>SUM([3]Alliant:WPSC!G45)</f>
        <v>4339.2559999999994</v>
      </c>
      <c r="H45" s="58">
        <f>SUM([3]Alliant:WPSC!H45)</f>
        <v>3876.6880000000001</v>
      </c>
      <c r="I45" s="58">
        <f>SUM([3]Alliant:WPSC!I45)</f>
        <v>11049.127</v>
      </c>
      <c r="J45" s="58">
        <f>SUM([3]Alliant:WPSC!J45)</f>
        <v>6492.2559999999994</v>
      </c>
      <c r="K45" s="58">
        <f>SUM([3]Alliant:WPSC!K45)</f>
        <v>6647.8549999999996</v>
      </c>
      <c r="L45" s="58">
        <f>SUM([3]Alliant:WPSC!L45)</f>
        <v>1763.62</v>
      </c>
      <c r="M45" s="60"/>
    </row>
    <row r="46" spans="1:13" ht="15.75" x14ac:dyDescent="0.25">
      <c r="A46" s="5" t="s">
        <v>19</v>
      </c>
      <c r="B46" s="58">
        <f>SUM([3]Alliant:WPSC!B46)</f>
        <v>12769</v>
      </c>
      <c r="C46" s="58">
        <f>SUM([3]Alliant:WPSC!C46)</f>
        <v>1451</v>
      </c>
      <c r="D46" s="58">
        <f>SUM([3]Alliant:WPSC!D46)</f>
        <v>937</v>
      </c>
      <c r="E46" s="58">
        <f>SUM([3]Alliant:WPSC!E46)</f>
        <v>30754</v>
      </c>
      <c r="F46" s="58">
        <f>SUM([3]Alliant:WPSC!F46)</f>
        <v>160908</v>
      </c>
      <c r="G46" s="58">
        <f>SUM([3]Alliant:WPSC!G46)</f>
        <v>254638</v>
      </c>
      <c r="H46" s="58">
        <f>SUM([3]Alliant:WPSC!H46)</f>
        <v>242779</v>
      </c>
      <c r="I46" s="58">
        <f>SUM([3]Alliant:WPSC!I46)</f>
        <v>350439</v>
      </c>
      <c r="J46" s="58">
        <f>SUM([3]Alliant:WPSC!J46)</f>
        <v>279117</v>
      </c>
      <c r="K46" s="58">
        <f>SUM([3]Alliant:WPSC!K46)</f>
        <v>320993</v>
      </c>
      <c r="L46" s="58">
        <f>SUM([3]Alliant:WPSC!L46)</f>
        <v>83650</v>
      </c>
      <c r="M46" s="9"/>
    </row>
    <row r="47" spans="1:13" ht="15.75" x14ac:dyDescent="0.25">
      <c r="A47" s="7"/>
      <c r="B47" s="8"/>
      <c r="C47" s="8"/>
      <c r="D47" s="8"/>
      <c r="E47" s="8"/>
      <c r="F47" s="8"/>
      <c r="G47" s="8"/>
      <c r="H47" s="8"/>
      <c r="I47" s="8"/>
      <c r="J47" s="8"/>
      <c r="K47" s="8"/>
      <c r="L47" s="8"/>
      <c r="M47" s="2"/>
    </row>
    <row r="48" spans="1:13" ht="15.75" x14ac:dyDescent="0.25">
      <c r="A48" s="112" t="s">
        <v>48</v>
      </c>
      <c r="B48" s="113"/>
      <c r="C48" s="113"/>
      <c r="D48" s="113"/>
      <c r="E48" s="113"/>
      <c r="F48" s="113"/>
      <c r="G48" s="113"/>
      <c r="H48" s="113"/>
      <c r="I48" s="113"/>
      <c r="J48" s="113"/>
      <c r="K48" s="113"/>
      <c r="L48" s="114"/>
      <c r="M48" s="2"/>
    </row>
    <row r="49" spans="1:13" ht="15.75" x14ac:dyDescent="0.25">
      <c r="A49" s="106" t="s">
        <v>49</v>
      </c>
      <c r="B49" s="106"/>
      <c r="C49" s="106"/>
      <c r="D49" s="106"/>
      <c r="E49" s="106" t="s">
        <v>50</v>
      </c>
      <c r="F49" s="106"/>
      <c r="G49" s="106"/>
      <c r="H49" s="106"/>
      <c r="I49" s="106" t="s">
        <v>51</v>
      </c>
      <c r="J49" s="106"/>
      <c r="K49" s="106"/>
      <c r="L49" s="106"/>
      <c r="M49" s="2"/>
    </row>
    <row r="50" spans="1:13" ht="15.75" x14ac:dyDescent="0.25">
      <c r="A50" s="106"/>
      <c r="B50" s="106"/>
      <c r="C50" s="106"/>
      <c r="D50" s="106"/>
      <c r="E50" s="107" t="s">
        <v>11</v>
      </c>
      <c r="F50" s="108"/>
      <c r="G50" s="107" t="s">
        <v>52</v>
      </c>
      <c r="H50" s="108"/>
      <c r="I50" s="107" t="s">
        <v>11</v>
      </c>
      <c r="J50" s="108"/>
      <c r="K50" s="107" t="s">
        <v>52</v>
      </c>
      <c r="L50" s="108"/>
      <c r="M50" s="2"/>
    </row>
    <row r="51" spans="1:13" ht="15.75" x14ac:dyDescent="0.25">
      <c r="A51" s="101" t="s">
        <v>53</v>
      </c>
      <c r="B51" s="102"/>
      <c r="C51" s="102"/>
      <c r="D51" s="103"/>
      <c r="E51" s="118">
        <f>SUM([3]Alliant:WPSC!E51)</f>
        <v>15</v>
      </c>
      <c r="F51" s="105">
        <f>SUM([3]Alliant:WPSC!F51)</f>
        <v>0</v>
      </c>
      <c r="G51" s="118">
        <f>SUM([3]Alliant:WPSC!G51)</f>
        <v>8</v>
      </c>
      <c r="H51" s="105">
        <f>SUM([3]Alliant:WPSC!H51)</f>
        <v>0</v>
      </c>
      <c r="I51" s="118">
        <f>SUM([3]Alliant:WPSC!I51)</f>
        <v>102</v>
      </c>
      <c r="J51" s="105">
        <f>SUM([3]Alliant:WPSC!J51)</f>
        <v>0</v>
      </c>
      <c r="K51" s="118">
        <f>SUM([3]Alliant:WPSC!K51)</f>
        <v>59</v>
      </c>
      <c r="L51" s="105">
        <f>SUM([3]Alliant:WPSC!L51)</f>
        <v>0</v>
      </c>
      <c r="M51" s="2"/>
    </row>
    <row r="52" spans="1:13" ht="15.75" x14ac:dyDescent="0.25">
      <c r="A52" s="101" t="s">
        <v>54</v>
      </c>
      <c r="B52" s="102"/>
      <c r="C52" s="102"/>
      <c r="D52" s="103"/>
      <c r="E52" s="118">
        <f>SUM([3]Alliant:WPSC!E52)</f>
        <v>11</v>
      </c>
      <c r="F52" s="105">
        <f>SUM([3]Alliant:WPSC!F52)</f>
        <v>0</v>
      </c>
      <c r="G52" s="118">
        <f>SUM([3]Alliant:WPSC!G52)</f>
        <v>7</v>
      </c>
      <c r="H52" s="105">
        <f>SUM([3]Alliant:WPSC!H52)</f>
        <v>0</v>
      </c>
      <c r="I52" s="118">
        <f>SUM([3]Alliant:WPSC!I52)</f>
        <v>139</v>
      </c>
      <c r="J52" s="105">
        <f>SUM([3]Alliant:WPSC!J52)</f>
        <v>0</v>
      </c>
      <c r="K52" s="118">
        <f>SUM([3]Alliant:WPSC!K52)</f>
        <v>106</v>
      </c>
      <c r="L52" s="105">
        <f>SUM([3]Alliant:WPSC!L52)</f>
        <v>0</v>
      </c>
      <c r="M52" s="2"/>
    </row>
    <row r="53" spans="1:13" ht="15.75" x14ac:dyDescent="0.25">
      <c r="A53" s="101" t="s">
        <v>55</v>
      </c>
      <c r="B53" s="102"/>
      <c r="C53" s="102"/>
      <c r="D53" s="103"/>
      <c r="E53" s="118">
        <f>SUM([3]Alliant:WPSC!E53)</f>
        <v>284</v>
      </c>
      <c r="F53" s="105">
        <f>SUM([3]Alliant:WPSC!F53)</f>
        <v>0</v>
      </c>
      <c r="G53" s="118">
        <f>SUM([3]Alliant:WPSC!G53)</f>
        <v>282</v>
      </c>
      <c r="H53" s="105">
        <f>SUM([3]Alliant:WPSC!H53)</f>
        <v>0</v>
      </c>
      <c r="I53" s="118">
        <f>SUM([3]Alliant:WPSC!I53)</f>
        <v>989</v>
      </c>
      <c r="J53" s="105">
        <f>SUM([3]Alliant:WPSC!J53)</f>
        <v>0</v>
      </c>
      <c r="K53" s="118">
        <f>SUM([3]Alliant:WPSC!K53)</f>
        <v>957</v>
      </c>
      <c r="L53" s="105">
        <f>SUM([3]Alliant:WPSC!L53)</f>
        <v>0</v>
      </c>
      <c r="M53" s="2"/>
    </row>
    <row r="54" spans="1:13" ht="15.75" x14ac:dyDescent="0.25">
      <c r="A54" s="101" t="s">
        <v>56</v>
      </c>
      <c r="B54" s="102"/>
      <c r="C54" s="102"/>
      <c r="D54" s="103"/>
      <c r="E54" s="118">
        <f>SUM([3]Alliant:WPSC!E54)</f>
        <v>13</v>
      </c>
      <c r="F54" s="105">
        <f>SUM([3]Alliant:WPSC!F54)</f>
        <v>0</v>
      </c>
      <c r="G54" s="118">
        <f>SUM([3]Alliant:WPSC!G54)</f>
        <v>12</v>
      </c>
      <c r="H54" s="105">
        <f>SUM([3]Alliant:WPSC!H54)</f>
        <v>0</v>
      </c>
      <c r="I54" s="118">
        <f>SUM([3]Alliant:WPSC!I54)</f>
        <v>239</v>
      </c>
      <c r="J54" s="105">
        <f>SUM([3]Alliant:WPSC!J54)</f>
        <v>0</v>
      </c>
      <c r="K54" s="118">
        <f>SUM([3]Alliant:WPSC!K54)</f>
        <v>203</v>
      </c>
      <c r="L54" s="105">
        <f>SUM([3]Alliant:WPSC!L54)</f>
        <v>0</v>
      </c>
      <c r="M54" s="2"/>
    </row>
    <row r="55" spans="1:13" ht="15.75" x14ac:dyDescent="0.25">
      <c r="A55" s="101" t="s">
        <v>119</v>
      </c>
      <c r="B55" s="102"/>
      <c r="C55" s="102"/>
      <c r="D55" s="103"/>
      <c r="E55" s="118">
        <f>SUM([3]Alliant:WPSC!E55)</f>
        <v>35</v>
      </c>
      <c r="F55" s="105">
        <f>SUM([3]Alliant:WPSC!F55)</f>
        <v>0</v>
      </c>
      <c r="G55" s="118">
        <f>SUM([3]Alliant:WPSC!G55)</f>
        <v>10</v>
      </c>
      <c r="H55" s="105">
        <f>SUM([3]Alliant:WPSC!H55)</f>
        <v>0</v>
      </c>
      <c r="I55" s="118">
        <f>SUM([3]Alliant:WPSC!I55)</f>
        <v>296</v>
      </c>
      <c r="J55" s="105">
        <f>SUM([3]Alliant:WPSC!J55)</f>
        <v>0</v>
      </c>
      <c r="K55" s="118">
        <f>SUM([3]Alliant:WPSC!K55)</f>
        <v>126</v>
      </c>
      <c r="L55" s="105">
        <f>SUM([3]Alliant:WPSC!L55)</f>
        <v>0</v>
      </c>
      <c r="M55" s="2"/>
    </row>
    <row r="56" spans="1:13" ht="15.75" x14ac:dyDescent="0.25">
      <c r="A56" s="101" t="s">
        <v>58</v>
      </c>
      <c r="B56" s="102"/>
      <c r="C56" s="102"/>
      <c r="D56" s="103"/>
      <c r="E56" s="118">
        <f>SUM([3]Alliant:WPSC!E56)</f>
        <v>129</v>
      </c>
      <c r="F56" s="105">
        <f>SUM([3]Alliant:WPSC!F56)</f>
        <v>0</v>
      </c>
      <c r="G56" s="118">
        <f>SUM([3]Alliant:WPSC!G56)</f>
        <v>16</v>
      </c>
      <c r="H56" s="105">
        <f>SUM([3]Alliant:WPSC!H56)</f>
        <v>0</v>
      </c>
      <c r="I56" s="118">
        <f>SUM([3]Alliant:WPSC!I56)</f>
        <v>2917</v>
      </c>
      <c r="J56" s="105">
        <f>SUM([3]Alliant:WPSC!J56)</f>
        <v>0</v>
      </c>
      <c r="K56" s="118">
        <f>SUM([3]Alliant:WPSC!K56)</f>
        <v>516</v>
      </c>
      <c r="L56" s="105">
        <f>SUM([3]Alliant:WPSC!L56)</f>
        <v>0</v>
      </c>
      <c r="M56" s="2"/>
    </row>
    <row r="57" spans="1:13" ht="15.75" x14ac:dyDescent="0.25">
      <c r="A57" s="101" t="s">
        <v>59</v>
      </c>
      <c r="B57" s="102"/>
      <c r="C57" s="102"/>
      <c r="D57" s="103"/>
      <c r="E57" s="118">
        <f>SUM([3]Alliant:WPSC!E57)</f>
        <v>19</v>
      </c>
      <c r="F57" s="105">
        <f>SUM([3]Alliant:WPSC!F57)</f>
        <v>0</v>
      </c>
      <c r="G57" s="118">
        <f>SUM([3]Alliant:WPSC!G57)</f>
        <v>6</v>
      </c>
      <c r="H57" s="105">
        <f>SUM([3]Alliant:WPSC!H57)</f>
        <v>0</v>
      </c>
      <c r="I57" s="118">
        <f>SUM([3]Alliant:WPSC!I57)</f>
        <v>61</v>
      </c>
      <c r="J57" s="105">
        <f>SUM([3]Alliant:WPSC!J57)</f>
        <v>0</v>
      </c>
      <c r="K57" s="118">
        <f>SUM([3]Alliant:WPSC!K57)</f>
        <v>9</v>
      </c>
      <c r="L57" s="105">
        <f>SUM([3]Alliant:WPSC!L57)</f>
        <v>0</v>
      </c>
      <c r="M57" s="2"/>
    </row>
    <row r="58" spans="1:13" ht="15.75" x14ac:dyDescent="0.25">
      <c r="A58" s="101" t="s">
        <v>10</v>
      </c>
      <c r="B58" s="102"/>
      <c r="C58" s="102"/>
      <c r="D58" s="103"/>
      <c r="E58" s="118">
        <f>SUM([3]Alliant:WPSC!E58)</f>
        <v>6</v>
      </c>
      <c r="F58" s="105">
        <f>SUM([3]Alliant:WPSC!F58)</f>
        <v>0</v>
      </c>
      <c r="G58" s="118">
        <f>SUM([3]Alliant:WPSC!G58)</f>
        <v>2</v>
      </c>
      <c r="H58" s="105">
        <f>SUM([3]Alliant:WPSC!H58)</f>
        <v>0</v>
      </c>
      <c r="I58" s="118">
        <f>SUM([3]Alliant:WPSC!I58)</f>
        <v>193</v>
      </c>
      <c r="J58" s="105">
        <f>SUM([3]Alliant:WPSC!J58)</f>
        <v>0</v>
      </c>
      <c r="K58" s="118">
        <f>SUM([3]Alliant:WPSC!K58)</f>
        <v>47</v>
      </c>
      <c r="L58" s="105">
        <f>SUM([3]Alliant:WPSC!L58)</f>
        <v>0</v>
      </c>
      <c r="M58" s="2"/>
    </row>
    <row r="59" spans="1:13" ht="15.75" x14ac:dyDescent="0.25">
      <c r="A59" s="97" t="s">
        <v>60</v>
      </c>
      <c r="B59" s="97"/>
      <c r="C59" s="97"/>
      <c r="D59" s="97"/>
      <c r="E59" s="97"/>
      <c r="F59" s="97"/>
      <c r="G59" s="61">
        <f>SUM([3]Alliant:WPSC!G59)</f>
        <v>1128</v>
      </c>
      <c r="H59" s="62"/>
      <c r="I59" s="62"/>
      <c r="J59" s="62"/>
      <c r="K59" s="62"/>
      <c r="L59" s="63"/>
      <c r="M59" s="2"/>
    </row>
    <row r="60" spans="1:13" ht="15.75" x14ac:dyDescent="0.25">
      <c r="A60" s="85" t="s">
        <v>114</v>
      </c>
      <c r="B60" s="85"/>
      <c r="C60" s="85"/>
      <c r="D60" s="85"/>
      <c r="E60" s="85"/>
      <c r="F60" s="86"/>
      <c r="G60" s="99">
        <f>SUM([3]Alliant:WPSC!G60)</f>
        <v>150</v>
      </c>
      <c r="H60" s="99">
        <f>SUM([3]Alliant:WPSC!H60)</f>
        <v>0</v>
      </c>
      <c r="I60" s="99">
        <f>SUM([3]Alliant:WPSC!I60)</f>
        <v>0</v>
      </c>
      <c r="J60" s="99">
        <f>SUM([3]Alliant:WPSC!J60)</f>
        <v>0</v>
      </c>
      <c r="K60" s="99">
        <f>SUM([3]Alliant:WPSC!K60)</f>
        <v>0</v>
      </c>
      <c r="L60" s="100">
        <f>SUM([3]Alliant:WPSC!L60)</f>
        <v>0</v>
      </c>
      <c r="M60" s="2"/>
    </row>
    <row r="61" spans="1:13" ht="15.75" x14ac:dyDescent="0.25">
      <c r="A61" s="79" t="s">
        <v>61</v>
      </c>
      <c r="B61" s="79"/>
      <c r="C61" s="79"/>
      <c r="D61" s="79"/>
      <c r="E61" s="79" t="s">
        <v>62</v>
      </c>
      <c r="F61" s="79"/>
      <c r="G61" s="79"/>
      <c r="H61" s="79"/>
      <c r="I61" s="79"/>
      <c r="J61" s="79"/>
      <c r="K61" s="79"/>
      <c r="L61" s="79"/>
      <c r="M61" s="2"/>
    </row>
    <row r="62" spans="1:13" ht="15.75" x14ac:dyDescent="0.25">
      <c r="A62" s="84" t="s">
        <v>99</v>
      </c>
      <c r="B62" s="85"/>
      <c r="C62" s="86"/>
      <c r="D62" s="58">
        <f>SUM([3]Alliant:WPSC!D62)</f>
        <v>1371</v>
      </c>
      <c r="E62" s="87" t="s">
        <v>64</v>
      </c>
      <c r="F62" s="88"/>
      <c r="G62" s="88"/>
      <c r="H62" s="88"/>
      <c r="I62" s="88"/>
      <c r="J62" s="88"/>
      <c r="K62" s="89"/>
      <c r="L62" s="64">
        <f>SUM([3]Alliant:WPSC!L62)</f>
        <v>26148</v>
      </c>
      <c r="M62" s="2"/>
    </row>
    <row r="63" spans="1:13" ht="15.75" x14ac:dyDescent="0.25">
      <c r="A63" s="46" t="s">
        <v>100</v>
      </c>
      <c r="B63" s="47"/>
      <c r="C63" s="48"/>
      <c r="D63" s="58">
        <f>SUM([3]Alliant:WPSC!D63)</f>
        <v>267</v>
      </c>
      <c r="E63" s="90" t="s">
        <v>66</v>
      </c>
      <c r="F63" s="90"/>
      <c r="G63" s="90"/>
      <c r="H63" s="90"/>
      <c r="I63" s="90"/>
      <c r="J63" s="90"/>
      <c r="K63" s="90"/>
      <c r="L63" s="64">
        <f>SUM([3]Alliant:WPSC!L63)</f>
        <v>455210</v>
      </c>
      <c r="M63" s="2"/>
    </row>
    <row r="64" spans="1:13" ht="15.75" x14ac:dyDescent="0.25">
      <c r="A64" s="46" t="s">
        <v>101</v>
      </c>
      <c r="B64" s="47"/>
      <c r="C64" s="48"/>
      <c r="D64" s="58">
        <f>SUM([3]Alliant:WPSC!D64)</f>
        <v>269</v>
      </c>
      <c r="E64" s="91" t="s">
        <v>107</v>
      </c>
      <c r="F64" s="91"/>
      <c r="G64" s="91"/>
      <c r="H64" s="91"/>
      <c r="I64" s="91"/>
      <c r="J64" s="91"/>
      <c r="K64" s="91"/>
      <c r="L64" s="92">
        <f>SUM([3]Alliant:WPSC!L64)</f>
        <v>1077</v>
      </c>
      <c r="M64" s="2"/>
    </row>
    <row r="65" spans="1:13" ht="15.75" x14ac:dyDescent="0.25">
      <c r="A65" s="46" t="s">
        <v>102</v>
      </c>
      <c r="B65" s="47"/>
      <c r="C65" s="48"/>
      <c r="D65" s="58">
        <f>SUM([3]Alliant:WPSC!D65)</f>
        <v>818</v>
      </c>
      <c r="E65" s="91"/>
      <c r="F65" s="91"/>
      <c r="G65" s="91"/>
      <c r="H65" s="91"/>
      <c r="I65" s="91"/>
      <c r="J65" s="91"/>
      <c r="K65" s="91"/>
      <c r="L65" s="93">
        <f>SUM([3]Alliant:WPSC!L65)</f>
        <v>0</v>
      </c>
      <c r="M65" s="2"/>
    </row>
    <row r="66" spans="1:13" ht="15.75" x14ac:dyDescent="0.25">
      <c r="A66" s="46" t="s">
        <v>103</v>
      </c>
      <c r="B66" s="47"/>
      <c r="C66" s="48"/>
      <c r="D66" s="58">
        <f>SUM([3]Alliant:WPSC!D66)</f>
        <v>17</v>
      </c>
      <c r="E66" s="91" t="s">
        <v>108</v>
      </c>
      <c r="F66" s="91"/>
      <c r="G66" s="91"/>
      <c r="H66" s="91"/>
      <c r="I66" s="91"/>
      <c r="J66" s="91"/>
      <c r="K66" s="91"/>
      <c r="L66" s="92">
        <f>SUM([3]Alliant:WPSC!L66)</f>
        <v>148174</v>
      </c>
      <c r="M66" s="2"/>
    </row>
    <row r="67" spans="1:13" ht="15.75" x14ac:dyDescent="0.25">
      <c r="A67" s="94" t="s">
        <v>65</v>
      </c>
      <c r="B67" s="95"/>
      <c r="C67" s="96"/>
      <c r="D67" s="58">
        <f>SUM([3]Alliant:WPSC!D67)</f>
        <v>827157</v>
      </c>
      <c r="E67" s="91"/>
      <c r="F67" s="91"/>
      <c r="G67" s="91"/>
      <c r="H67" s="91"/>
      <c r="I67" s="91"/>
      <c r="J67" s="91"/>
      <c r="K67" s="91"/>
      <c r="L67" s="93">
        <f>SUM([3]Alliant:WPSC!L67)</f>
        <v>0</v>
      </c>
      <c r="M67" s="2"/>
    </row>
    <row r="68" spans="1:13" ht="15.75" x14ac:dyDescent="0.25">
      <c r="A68" s="7"/>
      <c r="B68" s="8"/>
      <c r="C68" s="8"/>
      <c r="D68" s="8"/>
      <c r="E68" s="8"/>
      <c r="F68" s="8"/>
      <c r="G68" s="8"/>
      <c r="H68" s="8"/>
      <c r="I68" s="8"/>
      <c r="J68" s="8"/>
      <c r="K68" s="8"/>
      <c r="L68" s="9"/>
      <c r="M68" s="2"/>
    </row>
    <row r="69" spans="1:13" ht="15.75" x14ac:dyDescent="0.25">
      <c r="A69" s="79" t="s">
        <v>67</v>
      </c>
      <c r="B69" s="79"/>
      <c r="C69" s="79"/>
      <c r="D69" s="79"/>
      <c r="E69" s="79" t="s">
        <v>68</v>
      </c>
      <c r="F69" s="79"/>
      <c r="G69" s="79"/>
      <c r="H69" s="79"/>
      <c r="I69" s="79"/>
      <c r="J69" s="79"/>
      <c r="K69" s="79"/>
      <c r="L69" s="79"/>
      <c r="M69" s="2"/>
    </row>
    <row r="70" spans="1:13" ht="15.75" x14ac:dyDescent="0.25">
      <c r="A70" s="80" t="s">
        <v>69</v>
      </c>
      <c r="B70" s="80"/>
      <c r="C70" s="80"/>
      <c r="D70" s="81">
        <f>SUM([3]Alliant:WPSC!D70)</f>
        <v>0</v>
      </c>
      <c r="E70" s="80" t="s">
        <v>70</v>
      </c>
      <c r="F70" s="80"/>
      <c r="G70" s="80"/>
      <c r="H70" s="80"/>
      <c r="I70" s="80"/>
      <c r="J70" s="80"/>
      <c r="K70" s="80"/>
      <c r="L70" s="82">
        <f>AVERAGE([3]Alliant:WPSC!L70)</f>
        <v>2.8390909090909096E-3</v>
      </c>
      <c r="M70" s="2"/>
    </row>
    <row r="71" spans="1:13" ht="15.75" x14ac:dyDescent="0.25">
      <c r="A71" s="80"/>
      <c r="B71" s="80"/>
      <c r="C71" s="80"/>
      <c r="D71" s="81">
        <f>SUM([3]Alliant:WPSC!D71)</f>
        <v>0</v>
      </c>
      <c r="E71" s="80"/>
      <c r="F71" s="80"/>
      <c r="G71" s="80"/>
      <c r="H71" s="80"/>
      <c r="I71" s="80"/>
      <c r="J71" s="80"/>
      <c r="K71" s="80"/>
      <c r="L71" s="83">
        <f>SUM([3]Alliant:WPSC!L71)</f>
        <v>0</v>
      </c>
      <c r="M71" s="2"/>
    </row>
  </sheetData>
  <mergeCells count="179">
    <mergeCell ref="L9:L11"/>
    <mergeCell ref="M9:M11"/>
    <mergeCell ref="B10:C10"/>
    <mergeCell ref="D10:E10"/>
    <mergeCell ref="J12:K12"/>
    <mergeCell ref="J13:K13"/>
    <mergeCell ref="B9:E9"/>
    <mergeCell ref="F9:F11"/>
    <mergeCell ref="G9:G11"/>
    <mergeCell ref="H9:H11"/>
    <mergeCell ref="I9:I11"/>
    <mergeCell ref="J9:K11"/>
    <mergeCell ref="D18:E18"/>
    <mergeCell ref="F18:G18"/>
    <mergeCell ref="H18:I18"/>
    <mergeCell ref="J18:K18"/>
    <mergeCell ref="D19:E19"/>
    <mergeCell ref="F19:G19"/>
    <mergeCell ref="H19:I19"/>
    <mergeCell ref="J19:K19"/>
    <mergeCell ref="A15:L15"/>
    <mergeCell ref="D16:E16"/>
    <mergeCell ref="F16:G16"/>
    <mergeCell ref="H16:I16"/>
    <mergeCell ref="J16:K16"/>
    <mergeCell ref="D17:E17"/>
    <mergeCell ref="F17:G17"/>
    <mergeCell ref="H17:I17"/>
    <mergeCell ref="J17:K17"/>
    <mergeCell ref="D22:E22"/>
    <mergeCell ref="F22:G22"/>
    <mergeCell ref="H22:I22"/>
    <mergeCell ref="J22:K22"/>
    <mergeCell ref="D23:E23"/>
    <mergeCell ref="F23:G23"/>
    <mergeCell ref="H23:I23"/>
    <mergeCell ref="J23:K23"/>
    <mergeCell ref="D20:E20"/>
    <mergeCell ref="F20:G20"/>
    <mergeCell ref="H20:I20"/>
    <mergeCell ref="J20:K20"/>
    <mergeCell ref="D21:E21"/>
    <mergeCell ref="F21:G21"/>
    <mergeCell ref="H21:I21"/>
    <mergeCell ref="J21:K21"/>
    <mergeCell ref="D26:E26"/>
    <mergeCell ref="F26:G26"/>
    <mergeCell ref="H26:I26"/>
    <mergeCell ref="J26:K26"/>
    <mergeCell ref="D27:E27"/>
    <mergeCell ref="F27:G27"/>
    <mergeCell ref="H27:I27"/>
    <mergeCell ref="J27:K27"/>
    <mergeCell ref="D24:E24"/>
    <mergeCell ref="F24:G24"/>
    <mergeCell ref="H24:I24"/>
    <mergeCell ref="J24:K24"/>
    <mergeCell ref="D25:E25"/>
    <mergeCell ref="F25:G25"/>
    <mergeCell ref="H25:I25"/>
    <mergeCell ref="J25:K25"/>
    <mergeCell ref="D31:E31"/>
    <mergeCell ref="F31:G31"/>
    <mergeCell ref="H31:I31"/>
    <mergeCell ref="J31:K31"/>
    <mergeCell ref="D32:E32"/>
    <mergeCell ref="F32:G32"/>
    <mergeCell ref="H32:I32"/>
    <mergeCell ref="J32:K32"/>
    <mergeCell ref="G29:I29"/>
    <mergeCell ref="J29:K29"/>
    <mergeCell ref="D30:E30"/>
    <mergeCell ref="F30:G30"/>
    <mergeCell ref="H30:I30"/>
    <mergeCell ref="J30:K30"/>
    <mergeCell ref="D35:E35"/>
    <mergeCell ref="F35:G35"/>
    <mergeCell ref="H35:I35"/>
    <mergeCell ref="J35:K35"/>
    <mergeCell ref="D36:E36"/>
    <mergeCell ref="F36:G36"/>
    <mergeCell ref="H36:I36"/>
    <mergeCell ref="J36:K36"/>
    <mergeCell ref="D33:E33"/>
    <mergeCell ref="F33:G33"/>
    <mergeCell ref="H33:I33"/>
    <mergeCell ref="J33:K33"/>
    <mergeCell ref="D34:E34"/>
    <mergeCell ref="F34:G34"/>
    <mergeCell ref="H34:I34"/>
    <mergeCell ref="J34:K34"/>
    <mergeCell ref="D39:E39"/>
    <mergeCell ref="F39:G39"/>
    <mergeCell ref="H39:I39"/>
    <mergeCell ref="J39:K39"/>
    <mergeCell ref="D40:E40"/>
    <mergeCell ref="F40:G40"/>
    <mergeCell ref="H40:I40"/>
    <mergeCell ref="J40:K40"/>
    <mergeCell ref="D37:E37"/>
    <mergeCell ref="F37:G37"/>
    <mergeCell ref="H37:I37"/>
    <mergeCell ref="J37:K37"/>
    <mergeCell ref="D38:E38"/>
    <mergeCell ref="F38:G38"/>
    <mergeCell ref="H38:I38"/>
    <mergeCell ref="J38:K38"/>
    <mergeCell ref="A49:D50"/>
    <mergeCell ref="E49:H49"/>
    <mergeCell ref="I49:L49"/>
    <mergeCell ref="E50:F50"/>
    <mergeCell ref="G50:H50"/>
    <mergeCell ref="I50:J50"/>
    <mergeCell ref="K50:L50"/>
    <mergeCell ref="D41:E41"/>
    <mergeCell ref="F41:G41"/>
    <mergeCell ref="H41:I41"/>
    <mergeCell ref="J41:K41"/>
    <mergeCell ref="A43:L43"/>
    <mergeCell ref="A48:L48"/>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5:D55"/>
    <mergeCell ref="E55:F55"/>
    <mergeCell ref="G55:H55"/>
    <mergeCell ref="I55:J55"/>
    <mergeCell ref="K55:L55"/>
    <mergeCell ref="A56:D56"/>
    <mergeCell ref="E56:F56"/>
    <mergeCell ref="G56:H56"/>
    <mergeCell ref="I56:J56"/>
    <mergeCell ref="K56:L56"/>
    <mergeCell ref="A59:F59"/>
    <mergeCell ref="A60:F60"/>
    <mergeCell ref="G60:L60"/>
    <mergeCell ref="A61:D61"/>
    <mergeCell ref="E61:L61"/>
    <mergeCell ref="A62:C62"/>
    <mergeCell ref="E62:K62"/>
    <mergeCell ref="A57:D57"/>
    <mergeCell ref="E57:F57"/>
    <mergeCell ref="G57:H57"/>
    <mergeCell ref="I57:J57"/>
    <mergeCell ref="K57:L57"/>
    <mergeCell ref="A58:D58"/>
    <mergeCell ref="E58:F58"/>
    <mergeCell ref="G58:H58"/>
    <mergeCell ref="I58:J58"/>
    <mergeCell ref="K58:L58"/>
    <mergeCell ref="A69:D69"/>
    <mergeCell ref="E69:L69"/>
    <mergeCell ref="A70:C71"/>
    <mergeCell ref="D70:D71"/>
    <mergeCell ref="E70:K71"/>
    <mergeCell ref="L70:L71"/>
    <mergeCell ref="E63:K63"/>
    <mergeCell ref="E64:K65"/>
    <mergeCell ref="L64:L65"/>
    <mergeCell ref="E66:K67"/>
    <mergeCell ref="L66:L67"/>
    <mergeCell ref="A67:C6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4D43B-ADA0-4886-9F33-8631BA4C47BE}">
  <sheetPr>
    <pageSetUpPr fitToPage="1"/>
  </sheetPr>
  <dimension ref="A1:M129"/>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3" width="12.28515625" style="1" customWidth="1"/>
    <col min="14" max="16384" width="8.85546875" style="1"/>
  </cols>
  <sheetData>
    <row r="1" spans="1:12" x14ac:dyDescent="0.25">
      <c r="A1" s="342" t="s">
        <v>0</v>
      </c>
      <c r="B1" s="343"/>
      <c r="C1" s="343"/>
      <c r="D1" s="343"/>
      <c r="E1" s="343"/>
      <c r="F1" s="343"/>
      <c r="G1" s="343"/>
      <c r="H1" s="343"/>
      <c r="I1" s="343"/>
      <c r="J1" s="343"/>
      <c r="K1" s="343"/>
      <c r="L1" s="344"/>
    </row>
    <row r="2" spans="1:12" x14ac:dyDescent="0.25">
      <c r="A2" s="345" t="s">
        <v>113</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106</v>
      </c>
      <c r="C11" s="4" t="s">
        <v>17</v>
      </c>
      <c r="D11" s="4" t="s">
        <v>16</v>
      </c>
      <c r="E11" s="4" t="s">
        <v>17</v>
      </c>
      <c r="F11" s="121"/>
      <c r="G11" s="121"/>
      <c r="H11" s="121"/>
      <c r="I11" s="106"/>
      <c r="J11" s="129"/>
      <c r="K11" s="130"/>
      <c r="L11" s="109"/>
    </row>
    <row r="12" spans="1:12" s="2" customFormat="1" x14ac:dyDescent="0.25">
      <c r="A12" s="5" t="s">
        <v>18</v>
      </c>
      <c r="B12" s="4">
        <f>'[5]WI Gas'!B12+[5]WEPCO!B12+[5]WPSC!B12+[5]Alliant!B12+[5]NSP!B12+[5]MWNG!B12+'[5]SWL&amp;P'!B12+'[5]City Gas'!B12+[5]SCVNG!B12+[5]Florence!B12+'[5]MG&amp;E'!B12</f>
        <v>4</v>
      </c>
      <c r="C12" s="4">
        <f>'[5]WI Gas'!C12+[5]WEPCO!C12+[5]WPSC!C12+[5]Alliant!C12+[5]NSP!C12+[5]MWNG!C12+'[5]SWL&amp;P'!C12+'[5]City Gas'!C12+[5]SCVNG!C12+[5]Florence!C12+'[5]MG&amp;E'!C12</f>
        <v>32.6</v>
      </c>
      <c r="D12" s="4">
        <f>'[5]WI Gas'!D12+[5]WEPCO!D12+[5]WPSC!D12+[5]Alliant!D12+[5]NSP!D12+[5]MWNG!D12+'[5]SWL&amp;P'!D12+'[5]City Gas'!D12+[5]SCVNG!D12+[5]Florence!D12+'[5]MG&amp;E'!D12</f>
        <v>0</v>
      </c>
      <c r="E12" s="4">
        <f>'[5]WI Gas'!E12+[5]WEPCO!E12+[5]WPSC!E12+[5]Alliant!E12+[5]NSP!E12+[5]MWNG!E12+'[5]SWL&amp;P'!E12+'[5]City Gas'!E12+[5]SCVNG!E12+[5]Florence!E12+'[5]MG&amp;E'!E12</f>
        <v>11512.038</v>
      </c>
      <c r="F12" s="4">
        <f>'[5]WI Gas'!F12+[5]WEPCO!F12+[5]WPSC!F12+[5]Alliant!F12+[5]NSP!F12+[5]MWNG!F12+'[5]SWL&amp;P'!F12+'[5]City Gas'!F12+[5]SCVNG!F12+[5]Florence!F12+'[5]MG&amp;E'!F12</f>
        <v>0</v>
      </c>
      <c r="G12" s="4">
        <f>'[5]WI Gas'!G12+[5]WEPCO!G12+[5]WPSC!G12+[5]Alliant!G12+[5]NSP!G12+[5]MWNG!G12+'[5]SWL&amp;P'!G12+'[5]City Gas'!G12+[5]SCVNG!G12+[5]Florence!G12+'[5]MG&amp;E'!G12</f>
        <v>0</v>
      </c>
      <c r="H12" s="4">
        <f>'[5]WI Gas'!H12+[5]WEPCO!H12+[5]WPSC!H12+[5]Alliant!H12+[5]NSP!H12+[5]MWNG!H12+'[5]SWL&amp;P'!H12+'[5]City Gas'!H12+[5]SCVNG!H12+[5]Florence!H12+'[5]MG&amp;E'!H12</f>
        <v>0</v>
      </c>
      <c r="I12" s="4">
        <f>'[5]WI Gas'!I12+[5]WEPCO!I12+[5]WPSC!I12+[5]Alliant!I12+[5]NSP!I12+[5]MWNG!I12+'[5]SWL&amp;P'!I12+'[5]City Gas'!I12+[5]SCVNG!I12+[5]Florence!I12+'[5]MG&amp;E'!I12</f>
        <v>30024.697</v>
      </c>
      <c r="J12" s="107">
        <f>'[5]WI Gas'!J12:K12+[5]WEPCO!J12+[5]WPSC!J12+[5]Alliant!J12+[5]NSP!J12+[5]MWNG!J12+'[5]SWL&amp;P'!J12:K12+'[5]City Gas'!J12:K12+[5]SCVNG!J12+[5]Florence!J12+'[5]MG&amp;E'!J12:K12</f>
        <v>46.7</v>
      </c>
      <c r="K12" s="108"/>
      <c r="L12" s="6">
        <f>SUM(B12:J12)</f>
        <v>41620.034999999996</v>
      </c>
    </row>
    <row r="13" spans="1:12" s="2" customFormat="1" x14ac:dyDescent="0.25">
      <c r="A13" s="5" t="s">
        <v>19</v>
      </c>
      <c r="B13" s="4">
        <f>'[5]WI Gas'!B13+[5]WEPCO!B13+[5]WPSC!B13+[5]Alliant!B13+[5]NSP!B13+[5]MWNG!B13+'[5]SWL&amp;P'!B13+'[5]City Gas'!B13+[5]SCVNG!B13+[5]Florence!B13+'[5]MG&amp;E'!B13</f>
        <v>1</v>
      </c>
      <c r="C13" s="4">
        <f>'[5]WI Gas'!C13+[5]WEPCO!C13+[5]WPSC!C13+[5]Alliant!C13+[5]NSP!C13+[5]MWNG!C13+'[5]SWL&amp;P'!C13+'[5]City Gas'!C13+[5]SCVNG!C13+[5]Florence!C13+'[5]MG&amp;E'!C13</f>
        <v>397</v>
      </c>
      <c r="D13" s="4">
        <f>'[5]WI Gas'!D13+[5]WEPCO!D13+[5]WPSC!D13+[5]Alliant!D13+[5]NSP!D13+[5]MWNG!D13+'[5]SWL&amp;P'!D13+'[5]City Gas'!D13+[5]SCVNG!D13+[5]Florence!D13+'[5]MG&amp;E'!D13</f>
        <v>0</v>
      </c>
      <c r="E13" s="4">
        <f>'[5]WI Gas'!E13+[5]WEPCO!E13+[5]WPSC!E13+[5]Alliant!E13+[5]NSP!E13+[5]MWNG!E13+'[5]SWL&amp;P'!E13+'[5]City Gas'!E13+[5]SCVNG!E13+[5]Florence!E13+'[5]MG&amp;E'!E13</f>
        <v>215166</v>
      </c>
      <c r="F13" s="4">
        <f>'[5]WI Gas'!F13+[5]WEPCO!F13+[5]WPSC!F13+[5]Alliant!F13+[5]NSP!F13+[5]MWNG!F13+'[5]SWL&amp;P'!F13+'[5]City Gas'!F13+[5]SCVNG!F13+[5]Florence!F13+'[5]MG&amp;E'!F13</f>
        <v>0</v>
      </c>
      <c r="G13" s="4">
        <f>'[5]WI Gas'!G13+[5]WEPCO!G13+[5]WPSC!G13+[5]Alliant!G13+[5]NSP!G13+[5]MWNG!G13+'[5]SWL&amp;P'!G13+'[5]City Gas'!G13+[5]SCVNG!G13+[5]Florence!G13+'[5]MG&amp;E'!G13</f>
        <v>8881</v>
      </c>
      <c r="H13" s="4">
        <f>'[5]WI Gas'!H13+[5]WEPCO!H13+[5]WPSC!H13+[5]Alliant!H13+[5]NSP!H13+[5]MWNG!H13+'[5]SWL&amp;P'!H13+'[5]City Gas'!H13+[5]SCVNG!H13+[5]Florence!H13+'[5]MG&amp;E'!H13</f>
        <v>0</v>
      </c>
      <c r="I13" s="4">
        <f>'[5]WI Gas'!I13+[5]WEPCO!I13+[5]WPSC!I13+[5]Alliant!I13+[5]NSP!I13+[5]MWNG!I13+'[5]SWL&amp;P'!I13+'[5]City Gas'!I13+[5]SCVNG!I13+[5]Florence!I13+'[5]MG&amp;E'!I13</f>
        <v>1499254</v>
      </c>
      <c r="J13" s="107">
        <f>'[5]WI Gas'!J13:K13+[5]WEPCO!J13+[5]WPSC!J13+[5]Alliant!J13+[5]NSP!J13+[5]MWNG!J13+'[5]SWL&amp;P'!J13:K13+'[5]City Gas'!J13:K13+[5]SCVNG!J13+[5]Florence!J13+'[5]MG&amp;E'!J13:K13</f>
        <v>2089</v>
      </c>
      <c r="K13" s="108"/>
      <c r="L13" s="6">
        <f>SUM(B13:J13)</f>
        <v>1725788</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'[5]WI Gas'!B17+[5]WEPCO!B17+[5]WPSC!B17+[5]Alliant!B17+[5]NSP!B17+[5]MWNG!B17+'[5]SWL&amp;P'!B17+'[5]City Gas'!B17+[5]SCVNG!B17+[5]Florence!B17+'[5]MG&amp;E'!B17</f>
        <v>2</v>
      </c>
      <c r="C17" s="4">
        <f>'[5]WI Gas'!C17+[5]WEPCO!C17+[5]WPSC!C17+[5]Alliant!C17+[5]NSP!C17+[5]MWNG!C17+'[5]SWL&amp;P'!C17+'[5]City Gas'!C17+[5]SCVNG!C17+[5]Florence!C17+'[5]MG&amp;E'!C17</f>
        <v>4701.0889999999999</v>
      </c>
      <c r="D17" s="107">
        <f>'[5]WI Gas'!D17:E17+[5]WEPCO!D17+[5]WPSC!D17+[5]Alliant!D17+[5]NSP!D17+[5]MWNG!D17+'[5]SWL&amp;P'!D17:E17+'[5]City Gas'!D17:E17+[5]SCVNG!D17+[5]Florence!D17+'[5]MG&amp;E'!D17:E17</f>
        <v>3491.2400000000007</v>
      </c>
      <c r="E17" s="108"/>
      <c r="F17" s="107">
        <f>'[5]WI Gas'!F17:G17+[5]WEPCO!F17+[5]WPSC!F17+[5]Alliant!F17+[5]NSP!F17+[5]MWNG!F17+'[5]SWL&amp;P'!F17:G17+'[5]City Gas'!F17:G17+[5]SCVNG!F17+[5]Florence!F17+'[5]MG&amp;E'!F17:G17</f>
        <v>2606.4890000000005</v>
      </c>
      <c r="G17" s="108"/>
      <c r="H17" s="107">
        <f>'[5]WI Gas'!H17:I17+[5]WEPCO!H17+[5]WPSC!H17+[5]Alliant!H17+[5]NSP!H17+[5]MWNG!H17+'[5]SWL&amp;P'!H17:I17+'[5]City Gas'!H17:I17+[5]SCVNG!H17+[5]Florence!H17+'[5]MG&amp;E'!H17:I17</f>
        <v>540.22</v>
      </c>
      <c r="I17" s="108"/>
      <c r="J17" s="107">
        <f>'[5]WI Gas'!J17:K17+[5]WEPCO!J17+[5]WPSC!J17+[5]Alliant!J17+[5]NSP!J17+[5]MWNG!J17+'[5]SWL&amp;P'!J17:K17+'[5]City Gas'!J17:K17+[5]SCVNG!J17+[5]Florence!J17+'[5]MG&amp;E'!J17:K17</f>
        <v>204</v>
      </c>
      <c r="K17" s="108"/>
      <c r="L17" s="6">
        <f>SUM(B17:J17)</f>
        <v>11545.038000000002</v>
      </c>
    </row>
    <row r="18" spans="1:12" s="2" customFormat="1" x14ac:dyDescent="0.25">
      <c r="A18" s="5" t="s">
        <v>28</v>
      </c>
      <c r="B18" s="4">
        <f>'[5]WI Gas'!B18+[5]WEPCO!B18+[5]WPSC!B18+[5]Alliant!B18+[5]NSP!B18+[5]MWNG!B18+'[5]SWL&amp;P'!B18+'[5]City Gas'!B18+[5]SCVNG!B18+[5]Florence!B18+'[5]MG&amp;E'!B18</f>
        <v>0</v>
      </c>
      <c r="C18" s="4">
        <f>'[5]WI Gas'!C18+[5]WEPCO!C18+[5]WPSC!C18+[5]Alliant!C18+[5]NSP!C18+[5]MWNG!C18+'[5]SWL&amp;P'!C18+'[5]City Gas'!C18+[5]SCVNG!C18+[5]Florence!C18+'[5]MG&amp;E'!C18</f>
        <v>0</v>
      </c>
      <c r="D18" s="107">
        <f>'[5]WI Gas'!D18:E18+[5]WEPCO!D18+[5]WPSC!D18+[5]Alliant!D18+[5]NSP!D18+[5]MWNG!D18+'[5]SWL&amp;P'!D18:E18+'[5]City Gas'!D18:E18+[5]SCVNG!D18+[5]Florence!D18+'[5]MG&amp;E'!D18:E18</f>
        <v>0</v>
      </c>
      <c r="E18" s="108"/>
      <c r="F18" s="107">
        <f>'[5]WI Gas'!F18:G18+[5]WEPCO!F18+[5]WPSC!F18+[5]Alliant!F18+[5]NSP!F18+[5]MWNG!F18+'[5]SWL&amp;P'!F18:G18+'[5]City Gas'!F18:G18+[5]SCVNG!F18+[5]Florence!F18+'[5]MG&amp;E'!F18:G18</f>
        <v>0</v>
      </c>
      <c r="G18" s="108"/>
      <c r="H18" s="107">
        <f>'[5]WI Gas'!H18:I18+[5]WEPCO!H18+[5]WPSC!H18+[5]Alliant!H18+[5]NSP!H18+[5]MWNG!H18+'[5]SWL&amp;P'!H18:I18+'[5]City Gas'!H18:I18+[5]SCVNG!H18+[5]Florence!H18+'[5]MG&amp;E'!H18:I18</f>
        <v>0</v>
      </c>
      <c r="I18" s="108"/>
      <c r="J18" s="107">
        <f>'[5]WI Gas'!J18:K18+[5]WEPCO!J18+[5]WPSC!J18+[5]Alliant!J18+[5]NSP!J18+[5]MWNG!J18+'[5]SWL&amp;P'!J18:K18+'[5]City Gas'!J18:K18+[5]SCVNG!J18+[5]Florence!J18+'[5]MG&amp;E'!J18:K18</f>
        <v>0</v>
      </c>
      <c r="K18" s="108"/>
      <c r="L18" s="6">
        <f t="shared" ref="L18:L25" si="0">SUM(B18:J18)</f>
        <v>0</v>
      </c>
    </row>
    <row r="19" spans="1:12" s="2" customFormat="1" x14ac:dyDescent="0.25">
      <c r="A19" s="5" t="s">
        <v>7</v>
      </c>
      <c r="B19" s="4">
        <f>'[5]WI Gas'!B19+[5]WEPCO!B19+[5]WPSC!B19+[5]Alliant!B19+[5]NSP!B19+[5]MWNG!B19+'[5]SWL&amp;P'!B19+'[5]City Gas'!B19+[5]SCVNG!B19+[5]Florence!B19+'[5]MG&amp;E'!B19</f>
        <v>0</v>
      </c>
      <c r="C19" s="4">
        <f>'[5]WI Gas'!C19+[5]WEPCO!C19+[5]WPSC!C19+[5]Alliant!C19+[5]NSP!C19+[5]MWNG!C19+'[5]SWL&amp;P'!C19+'[5]City Gas'!C19+[5]SCVNG!C19+[5]Florence!C19+'[5]MG&amp;E'!C19</f>
        <v>0</v>
      </c>
      <c r="D19" s="107">
        <f>'[5]WI Gas'!D19:E19+[5]WEPCO!D19+[5]WPSC!D19+[5]Alliant!D19+[5]NSP!D19+[5]MWNG!D19+'[5]SWL&amp;P'!D19:E19+'[5]City Gas'!D19:E19+[5]SCVNG!D19+[5]Florence!D19+'[5]MG&amp;E'!D19:E19</f>
        <v>0</v>
      </c>
      <c r="E19" s="108"/>
      <c r="F19" s="107">
        <f>'[5]WI Gas'!F19:G19+[5]WEPCO!F19+[5]WPSC!F19+[5]Alliant!F19+[5]NSP!F19+[5]MWNG!F19+'[5]SWL&amp;P'!F19:G19+'[5]City Gas'!F19:G19+[5]SCVNG!F19+[5]Florence!F19+'[5]MG&amp;E'!F19:G19</f>
        <v>0</v>
      </c>
      <c r="G19" s="108"/>
      <c r="H19" s="107">
        <f>'[5]WI Gas'!H19:I19+[5]WEPCO!H19+[5]WPSC!H19+[5]Alliant!H19+[5]NSP!H19+[5]MWNG!H19+'[5]SWL&amp;P'!H19:I19+'[5]City Gas'!H19:I19+[5]SCVNG!H19+[5]Florence!H19+'[5]MG&amp;E'!H19:I19</f>
        <v>0</v>
      </c>
      <c r="I19" s="108"/>
      <c r="J19" s="107">
        <f>'[5]WI Gas'!J19:K19+[5]WEPCO!J19+[5]WPSC!J19+[5]Alliant!J19+[5]NSP!J19+[5]MWNG!J19+'[5]SWL&amp;P'!J19:K19+'[5]City Gas'!J19:K19+[5]SCVNG!J19+[5]Florence!J19+'[5]MG&amp;E'!J19:K19</f>
        <v>0</v>
      </c>
      <c r="K19" s="108"/>
      <c r="L19" s="6">
        <f t="shared" si="0"/>
        <v>0</v>
      </c>
    </row>
    <row r="20" spans="1:12" s="2" customFormat="1" x14ac:dyDescent="0.25">
      <c r="A20" s="5" t="s">
        <v>29</v>
      </c>
      <c r="B20" s="4">
        <f>'[5]WI Gas'!B20+[5]WEPCO!B20+[5]WPSC!B20+[5]Alliant!B20+[5]NSP!B20+[5]MWNG!B20+'[5]SWL&amp;P'!B20+'[5]City Gas'!B20+[5]SCVNG!B20+[5]Florence!B20+'[5]MG&amp;E'!B20</f>
        <v>0</v>
      </c>
      <c r="C20" s="4">
        <f>'[5]WI Gas'!C20+[5]WEPCO!C20+[5]WPSC!C20+[5]Alliant!C20+[5]NSP!C20+[5]MWNG!C20+'[5]SWL&amp;P'!C20+'[5]City Gas'!C20+[5]SCVNG!C20+[5]Florence!C20+'[5]MG&amp;E'!C20</f>
        <v>0</v>
      </c>
      <c r="D20" s="107">
        <f>'[5]WI Gas'!D20:E20+[5]WEPCO!D20+[5]WPSC!D20+[5]Alliant!D20+[5]NSP!D20+[5]MWNG!D20+'[5]SWL&amp;P'!D20:E20+'[5]City Gas'!D20:E20+[5]SCVNG!D20+[5]Florence!D20+'[5]MG&amp;E'!D20:E20</f>
        <v>0</v>
      </c>
      <c r="E20" s="108"/>
      <c r="F20" s="107">
        <f>'[5]WI Gas'!F20:G20+[5]WEPCO!F20+[5]WPSC!F20+[5]Alliant!F20+[5]NSP!F20+[5]MWNG!F20+'[5]SWL&amp;P'!F20:G20+'[5]City Gas'!F20:G20+[5]SCVNG!F20+[5]Florence!F20+'[5]MG&amp;E'!F20:G20</f>
        <v>0</v>
      </c>
      <c r="G20" s="108"/>
      <c r="H20" s="107">
        <f>'[5]WI Gas'!H20:I20+[5]WEPCO!H20+[5]WPSC!H20+[5]Alliant!H20+[5]NSP!H20+[5]MWNG!H20+'[5]SWL&amp;P'!H20:I20+'[5]City Gas'!H20:I20+[5]SCVNG!H20+[5]Florence!H20+'[5]MG&amp;E'!H20:I20</f>
        <v>0</v>
      </c>
      <c r="I20" s="108"/>
      <c r="J20" s="107">
        <f>'[5]WI Gas'!J20:K20+[5]WEPCO!J20+[5]WPSC!J20+[5]Alliant!J20+[5]NSP!J20+[5]MWNG!J20+'[5]SWL&amp;P'!J20:K20+'[5]City Gas'!J20:K20+[5]SCVNG!J20+[5]Florence!J20+'[5]MG&amp;E'!J20:K20</f>
        <v>0</v>
      </c>
      <c r="K20" s="108"/>
      <c r="L20" s="6">
        <f t="shared" si="0"/>
        <v>0</v>
      </c>
    </row>
    <row r="21" spans="1:12" s="2" customFormat="1" x14ac:dyDescent="0.25">
      <c r="A21" s="5" t="s">
        <v>30</v>
      </c>
      <c r="B21" s="4">
        <f>'[5]WI Gas'!B21+[5]WEPCO!B21+[5]WPSC!B21+[5]Alliant!B21+[5]NSP!B21+[5]MWNG!B21+'[5]SWL&amp;P'!B21+'[5]City Gas'!B21+[5]SCVNG!B21+[5]Florence!B21+'[5]MG&amp;E'!B21</f>
        <v>0</v>
      </c>
      <c r="C21" s="4">
        <f>'[5]WI Gas'!C21+[5]WEPCO!C21+[5]WPSC!C21+[5]Alliant!C21+[5]NSP!C21+[5]MWNG!C21+'[5]SWL&amp;P'!C21+'[5]City Gas'!C21+[5]SCVNG!C21+[5]Florence!C21+'[5]MG&amp;E'!C21</f>
        <v>0</v>
      </c>
      <c r="D21" s="107">
        <f>'[5]WI Gas'!D21:E21+[5]WEPCO!D21+[5]WPSC!D21+[5]Alliant!D21+[5]NSP!D21+[5]MWNG!D21+'[5]SWL&amp;P'!D21:E21+'[5]City Gas'!D21:E21+[5]SCVNG!D21+[5]Florence!D21+'[5]MG&amp;E'!D21:E21</f>
        <v>0</v>
      </c>
      <c r="E21" s="108"/>
      <c r="F21" s="107">
        <f>'[5]WI Gas'!F21:G21+[5]WEPCO!F21+[5]WPSC!F21+[5]Alliant!F21+[5]NSP!F21+[5]MWNG!F21+'[5]SWL&amp;P'!F21:G21+'[5]City Gas'!F21:G21+[5]SCVNG!F21+[5]Florence!F21+'[5]MG&amp;E'!F21:G21</f>
        <v>0</v>
      </c>
      <c r="G21" s="108"/>
      <c r="H21" s="107">
        <f>'[5]WI Gas'!H21:I21+[5]WEPCO!H21+[5]WPSC!H21+[5]Alliant!H21+[5]NSP!H21+[5]MWNG!H21+'[5]SWL&amp;P'!H21:I21+'[5]City Gas'!H21:I21+[5]SCVNG!H21+[5]Florence!H21+'[5]MG&amp;E'!H21:I21</f>
        <v>0</v>
      </c>
      <c r="I21" s="108"/>
      <c r="J21" s="107">
        <f>'[5]WI Gas'!J21:K21+[5]WEPCO!J21+[5]WPSC!J21+[5]Alliant!J21+[5]NSP!J21+[5]MWNG!J21+'[5]SWL&amp;P'!J21:K21+'[5]City Gas'!J21:K21+[5]SCVNG!J21+[5]Florence!J21+'[5]MG&amp;E'!J21:K21</f>
        <v>0</v>
      </c>
      <c r="K21" s="108"/>
      <c r="L21" s="6">
        <f t="shared" si="0"/>
        <v>0</v>
      </c>
    </row>
    <row r="22" spans="1:12" s="2" customFormat="1" x14ac:dyDescent="0.25">
      <c r="A22" s="5" t="s">
        <v>31</v>
      </c>
      <c r="B22" s="4">
        <f>'[5]WI Gas'!B22+[5]WEPCO!B22+[5]WPSC!B22+[5]Alliant!B22+[5]NSP!B22+[5]MWNG!B22+'[5]SWL&amp;P'!B22+'[5]City Gas'!B22+[5]SCVNG!B22+[5]Florence!B22+'[5]MG&amp;E'!B22</f>
        <v>0.4</v>
      </c>
      <c r="C22" s="4">
        <f>'[5]WI Gas'!C22+[5]WEPCO!C22+[5]WPSC!C22+[5]Alliant!C22+[5]NSP!C22+[5]MWNG!C22+'[5]SWL&amp;P'!C22+'[5]City Gas'!C22+[5]SCVNG!C22+[5]Florence!C22+'[5]MG&amp;E'!C22</f>
        <v>20739.557000000001</v>
      </c>
      <c r="D22" s="107">
        <f>'[5]WI Gas'!D22:E22+[5]WEPCO!D22+[5]WPSC!D22+[5]Alliant!D22+[5]NSP!D22+[5]MWNG!D22+'[5]SWL&amp;P'!D22:E22+'[5]City Gas'!D22:E22+[5]SCVNG!D22+[5]Florence!D22+'[5]MG&amp;E'!D22:E22</f>
        <v>7527.85</v>
      </c>
      <c r="E22" s="108"/>
      <c r="F22" s="107">
        <f>'[5]WI Gas'!F22:G22+[5]WEPCO!F22+[5]WPSC!F22+[5]Alliant!F22+[5]NSP!F22+[5]MWNG!F22+'[5]SWL&amp;P'!F22:G22+'[5]City Gas'!F22:G22+[5]SCVNG!F22+[5]Florence!F22+'[5]MG&amp;E'!F22:G22</f>
        <v>1753.07</v>
      </c>
      <c r="G22" s="108"/>
      <c r="H22" s="107">
        <f>'[5]WI Gas'!H22:I22+[5]WEPCO!H22+[5]WPSC!H22+[5]Alliant!H22+[5]NSP!H22+[5]MWNG!H22+'[5]SWL&amp;P'!H22:I22+'[5]City Gas'!H22:I22+[5]SCVNG!H22+[5]Florence!H22+'[5]MG&amp;E'!H22:I22</f>
        <v>3.82</v>
      </c>
      <c r="I22" s="108"/>
      <c r="J22" s="107">
        <f>'[5]WI Gas'!J22:K22+[5]WEPCO!J22+[5]WPSC!J22+[5]Alliant!J22+[5]NSP!J22+[5]MWNG!J22+'[5]SWL&amp;P'!J22:K22+'[5]City Gas'!J22:K22+[5]SCVNG!J22+[5]Florence!J22+'[5]MG&amp;E'!J22:K22</f>
        <v>0</v>
      </c>
      <c r="K22" s="108"/>
      <c r="L22" s="6">
        <f t="shared" si="0"/>
        <v>30024.697</v>
      </c>
    </row>
    <row r="23" spans="1:12" s="2" customFormat="1" x14ac:dyDescent="0.25">
      <c r="A23" s="5" t="s">
        <v>32</v>
      </c>
      <c r="B23" s="4">
        <f>'[5]WI Gas'!B23+[5]WEPCO!B23+[5]WPSC!B23+[5]Alliant!B23+[5]NSP!B23+[5]MWNG!B23+'[5]SWL&amp;P'!B23+'[5]City Gas'!B23+[5]SCVNG!B23+[5]Florence!B23+'[5]MG&amp;E'!B23</f>
        <v>0</v>
      </c>
      <c r="C23" s="4">
        <f>'[5]WI Gas'!C23+[5]WEPCO!C23+[5]WPSC!C23+[5]Alliant!C23+[5]NSP!C23+[5]MWNG!C23+'[5]SWL&amp;P'!C23+'[5]City Gas'!C23+[5]SCVNG!C23+[5]Florence!C23+'[5]MG&amp;E'!C23</f>
        <v>0</v>
      </c>
      <c r="D23" s="107">
        <f>'[5]WI Gas'!D23:E23+[5]WEPCO!D23+[5]WPSC!D23+[5]Alliant!D23+[5]NSP!D23+[5]MWNG!D23+'[5]SWL&amp;P'!D23:E23+'[5]City Gas'!D23:E23+[5]SCVNG!D23+[5]Florence!D23+'[5]MG&amp;E'!D23:E23</f>
        <v>0</v>
      </c>
      <c r="E23" s="108"/>
      <c r="F23" s="107">
        <f>'[5]WI Gas'!F23:G23+[5]WEPCO!F23+[5]WPSC!F23+[5]Alliant!F23+[5]NSP!F23+[5]MWNG!F23+'[5]SWL&amp;P'!F23:G23+'[5]City Gas'!F23:G23+[5]SCVNG!F23+[5]Florence!F23+'[5]MG&amp;E'!F23:G23</f>
        <v>0</v>
      </c>
      <c r="G23" s="108"/>
      <c r="H23" s="107">
        <f>'[5]WI Gas'!H23:I23+[5]WEPCO!H23+[5]WPSC!H23+[5]Alliant!H23+[5]NSP!H23+[5]MWNG!H23+'[5]SWL&amp;P'!H23:I23+'[5]City Gas'!H23:I23+[5]SCVNG!H23+[5]Florence!H23+'[5]MG&amp;E'!H23:I23</f>
        <v>0</v>
      </c>
      <c r="I23" s="108"/>
      <c r="J23" s="107">
        <f>'[5]WI Gas'!J23:K23+[5]WEPCO!J23+[5]WPSC!J23+[5]Alliant!J23+[5]NSP!J23+[5]MWNG!J23+'[5]SWL&amp;P'!J23:K23+'[5]City Gas'!J23:K23+[5]SCVNG!J23+[5]Florence!J23+'[5]MG&amp;E'!J23:K23</f>
        <v>0</v>
      </c>
      <c r="K23" s="108"/>
      <c r="L23" s="6">
        <f t="shared" si="0"/>
        <v>0</v>
      </c>
    </row>
    <row r="24" spans="1:12" s="2" customFormat="1" x14ac:dyDescent="0.25">
      <c r="A24" s="5" t="s">
        <v>98</v>
      </c>
      <c r="B24" s="4">
        <f>'[5]WI Gas'!B24+[5]WEPCO!B24+[5]WPSC!B24+[5]Alliant!B24+[5]NSP!B24+[5]MWNG!B24+'[5]SWL&amp;P'!B24+'[5]City Gas'!B24+[5]SCVNG!B24+[5]Florence!B24+'[5]MG&amp;E'!B24</f>
        <v>0</v>
      </c>
      <c r="C24" s="4">
        <f>'[5]WI Gas'!C24+[5]WEPCO!C24+[5]WPSC!C24+[5]Alliant!C24+[5]NSP!C24+[5]MWNG!C24+'[5]SWL&amp;P'!C24+'[5]City Gas'!C24+[5]SCVNG!C24+[5]Florence!C24+'[5]MG&amp;E'!C24</f>
        <v>0</v>
      </c>
      <c r="D24" s="107">
        <f>'[5]WI Gas'!D24:E24+[5]WEPCO!D24+[5]WPSC!D24+[5]Alliant!D24+[5]NSP!D24+[5]MWNG!D24+'[5]SWL&amp;P'!D24:E24+'[5]City Gas'!D24:E24+[5]SCVNG!D24+[5]Florence!D24+'[5]MG&amp;E'!D24:E24</f>
        <v>0</v>
      </c>
      <c r="E24" s="108"/>
      <c r="F24" s="107">
        <f>'[5]WI Gas'!F24:G24+[5]WEPCO!F24+[5]WPSC!F24+[5]Alliant!F24+[5]NSP!F24+[5]MWNG!F24+'[5]SWL&amp;P'!F24:G24+'[5]City Gas'!F24:G24+[5]SCVNG!F24+[5]Florence!F24+'[5]MG&amp;E'!F24:G24</f>
        <v>0</v>
      </c>
      <c r="G24" s="108"/>
      <c r="H24" s="107">
        <f>'[5]WI Gas'!H24:I24+[5]WEPCO!H24+[5]WPSC!H24+[5]Alliant!H24+[5]NSP!H24+[5]MWNG!H24+'[5]SWL&amp;P'!H24:I24+'[5]City Gas'!H24:I24+[5]SCVNG!H24+[5]Florence!H24+'[5]MG&amp;E'!H24:I24</f>
        <v>0</v>
      </c>
      <c r="I24" s="108"/>
      <c r="J24" s="107">
        <f>'[5]WI Gas'!J24:K24+[5]WEPCO!J24+[5]WPSC!J24+[5]Alliant!J24+[5]NSP!J24+[5]MWNG!J24+'[5]SWL&amp;P'!J24:K24+'[5]City Gas'!J24:K24+[5]SCVNG!J24+[5]Florence!J24+'[5]MG&amp;E'!J24:K24</f>
        <v>0</v>
      </c>
      <c r="K24" s="108"/>
      <c r="L24" s="6">
        <f t="shared" si="0"/>
        <v>0</v>
      </c>
    </row>
    <row r="25" spans="1:12" s="2" customFormat="1" x14ac:dyDescent="0.25">
      <c r="A25" s="5" t="s">
        <v>10</v>
      </c>
      <c r="B25" s="4">
        <f>'[5]WI Gas'!B25+[5]WEPCO!B25+[5]WPSC!B25+[5]Alliant!B25+[5]NSP!B25+[5]MWNG!B25+'[5]SWL&amp;P'!B25+'[5]City Gas'!B25+[5]SCVNG!B25+[5]Florence!B25+'[5]MG&amp;E'!B25</f>
        <v>26.8</v>
      </c>
      <c r="C25" s="4">
        <f>'[5]WI Gas'!C25+[5]WEPCO!C25+[5]WPSC!C25+[5]Alliant!C25+[5]NSP!C25+[5]MWNG!C25+'[5]SWL&amp;P'!C25+'[5]City Gas'!C25+[5]SCVNG!C25+[5]Florence!C25+'[5]MG&amp;E'!C25</f>
        <v>14.4</v>
      </c>
      <c r="D25" s="107">
        <f>'[5]WI Gas'!D25:E25+[5]WEPCO!D25+[5]WPSC!D25+[5]Alliant!D25+[5]NSP!D25+[5]MWNG!D25+'[5]SWL&amp;P'!D25:E25+'[5]City Gas'!D25:E25+[5]SCVNG!D25+[5]Florence!D25+'[5]MG&amp;E'!D25:E25</f>
        <v>5.3</v>
      </c>
      <c r="E25" s="108"/>
      <c r="F25" s="107">
        <f>'[5]WI Gas'!F25:G25+[5]WEPCO!F25+[5]WPSC!F25+[5]Alliant!F25+[5]NSP!F25+[5]MWNG!F25+'[5]SWL&amp;P'!F25:G25+'[5]City Gas'!F25:G25+[5]SCVNG!F25+[5]Florence!F25+'[5]MG&amp;E'!F25:G25</f>
        <v>0.2</v>
      </c>
      <c r="G25" s="108"/>
      <c r="H25" s="107">
        <f>'[5]WI Gas'!H25:I25+[5]WEPCO!H25+[5]WPSC!H25+[5]Alliant!H25+[5]NSP!H25+[5]MWNG!H25+'[5]SWL&amp;P'!H25:I25+'[5]City Gas'!H25:I25+[5]SCVNG!H25+[5]Florence!H25+'[5]MG&amp;E'!H25:I25</f>
        <v>0</v>
      </c>
      <c r="I25" s="108"/>
      <c r="J25" s="107">
        <f>'[5]WI Gas'!J25:K25+[5]WEPCO!J25+[5]WPSC!J25+[5]Alliant!J25+[5]NSP!J25+[5]MWNG!J25+'[5]SWL&amp;P'!J25:K25+'[5]City Gas'!J25:K25+[5]SCVNG!J25+[5]Florence!J25+'[5]MG&amp;E'!J25:K25</f>
        <v>0</v>
      </c>
      <c r="K25" s="108"/>
      <c r="L25" s="6">
        <f t="shared" si="0"/>
        <v>46.7</v>
      </c>
    </row>
    <row r="26" spans="1:12" s="2" customFormat="1" x14ac:dyDescent="0.25">
      <c r="A26" s="11" t="s">
        <v>11</v>
      </c>
      <c r="B26" s="6">
        <f>SUM(B17:B25)</f>
        <v>29.2</v>
      </c>
      <c r="C26" s="6">
        <f>SUM(C17:C25)</f>
        <v>25455.046000000002</v>
      </c>
      <c r="D26" s="109">
        <f t="shared" ref="D26:I26" si="1">SUM(D17:D25)</f>
        <v>11024.39</v>
      </c>
      <c r="E26" s="109">
        <f t="shared" si="1"/>
        <v>0</v>
      </c>
      <c r="F26" s="109">
        <f t="shared" si="1"/>
        <v>4359.759</v>
      </c>
      <c r="G26" s="109">
        <f t="shared" si="1"/>
        <v>0</v>
      </c>
      <c r="H26" s="109">
        <f t="shared" si="1"/>
        <v>544.04000000000008</v>
      </c>
      <c r="I26" s="109">
        <f t="shared" si="1"/>
        <v>0</v>
      </c>
      <c r="J26" s="110">
        <f>SUM(J17:J25)</f>
        <v>204</v>
      </c>
      <c r="K26" s="111"/>
      <c r="L26" s="50">
        <f>SUM(L17:L25)</f>
        <v>41616.434999999998</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(B74/M44)*5280</f>
        <v>98.178099943587085</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'[5]WI Gas'!B30+[5]WEPCO!B30+[5]WPSC!B30+[5]Alliant!B30+[5]NSP!B30+[5]MWNG!B30+'[5]SWL&amp;P'!B30+'[5]City Gas'!B30+[5]SCVNG!B30+[5]Florence!B30+'[5]MG&amp;E'!B30</f>
        <v>3</v>
      </c>
      <c r="C30" s="4">
        <f>'[5]WI Gas'!C30+[5]WEPCO!C30+[5]WPSC!C30+[5]Alliant!C30+[5]NSP!C30+[5]MWNG!C30+'[5]SWL&amp;P'!C30+'[5]City Gas'!C30+[5]SCVNG!C30+[5]Florence!C30+'[5]MG&amp;E'!C30</f>
        <v>190708</v>
      </c>
      <c r="D30" s="107">
        <f>'[5]WI Gas'!D30:E30+[5]WEPCO!D30+[5]WPSC!D30+[5]Alliant!D30+[5]NSP!D30+[5]MWNG!D30+'[5]SWL&amp;P'!D30:E30+'[5]City Gas'!D30:E30+[5]SCVNG!D30+[5]Florence!D30+'[5]MG&amp;E'!D30:E30</f>
        <v>23560</v>
      </c>
      <c r="E30" s="108"/>
      <c r="F30" s="107">
        <f>'[5]WI Gas'!F30:G30+[5]WEPCO!F30+[5]WPSC!F30+[5]Alliant!F30+[5]NSP!F30+[5]MWNG!F30+'[5]SWL&amp;P'!F30:G30+'[5]City Gas'!F30:G30+[5]SCVNG!F30+[5]Florence!F30+'[5]MG&amp;E'!F30:G30</f>
        <v>1065</v>
      </c>
      <c r="G30" s="108"/>
      <c r="H30" s="107">
        <f>'[5]WI Gas'!H30:I30+[5]WEPCO!H30+[5]WPSC!H30+[5]Alliant!H30+[5]NSP!H30+[5]MWNG!H30+'[5]SWL&amp;P'!H30:I30+'[5]City Gas'!H30:I30+[5]SCVNG!H30+[5]Florence!H30+'[5]MG&amp;E'!H30:I30</f>
        <v>221</v>
      </c>
      <c r="I30" s="108"/>
      <c r="J30" s="107">
        <f>'[5]WI Gas'!J30:K30+[5]WEPCO!J30+[5]WPSC!J30+[5]Alliant!J30+[5]NSP!J30+[5]MWNG!J30+'[5]SWL&amp;P'!J30:K30+'[5]City Gas'!J30:K30+[5]SCVNG!J30+[5]Florence!J30+'[5]MG&amp;E'!J30:K30</f>
        <v>7</v>
      </c>
      <c r="K30" s="108"/>
      <c r="L30" s="6">
        <f>SUM(B30:J30)</f>
        <v>215564</v>
      </c>
    </row>
    <row r="31" spans="1:12" s="2" customFormat="1" x14ac:dyDescent="0.25">
      <c r="A31" s="5" t="s">
        <v>28</v>
      </c>
      <c r="B31" s="4">
        <f>'[5]WI Gas'!B31+[5]WEPCO!B31+[5]WPSC!B31+[5]Alliant!B31+[5]NSP!B31+[5]MWNG!B31+'[5]SWL&amp;P'!B31+'[5]City Gas'!B31+[5]SCVNG!B31+[5]Florence!B31+'[5]MG&amp;E'!B31</f>
        <v>0</v>
      </c>
      <c r="C31" s="4">
        <f>'[5]WI Gas'!C31+[5]WEPCO!C31+[5]WPSC!C31+[5]Alliant!C31+[5]NSP!C31+[5]MWNG!C31+'[5]SWL&amp;P'!C31+'[5]City Gas'!C31+[5]SCVNG!C31+[5]Florence!C31+'[5]MG&amp;E'!C31</f>
        <v>0</v>
      </c>
      <c r="D31" s="107">
        <f>'[5]WI Gas'!D31:E31+[5]WEPCO!D31+[5]WPSC!D31+[5]Alliant!D31+[5]NSP!D31+[5]MWNG!D31+'[5]SWL&amp;P'!D31:E31+'[5]City Gas'!D31:E31+[5]SCVNG!D31+[5]Florence!D31+'[5]MG&amp;E'!D31:E31</f>
        <v>0</v>
      </c>
      <c r="E31" s="108"/>
      <c r="F31" s="107">
        <f>'[5]WI Gas'!F31:G31+[5]WEPCO!F31+[5]WPSC!F31+[5]Alliant!F31+[5]NSP!F31+[5]MWNG!F31+'[5]SWL&amp;P'!F31:G31+'[5]City Gas'!F31:G31+[5]SCVNG!F31+[5]Florence!F31+'[5]MG&amp;E'!F31:G31</f>
        <v>0</v>
      </c>
      <c r="G31" s="108"/>
      <c r="H31" s="107">
        <f>'[5]WI Gas'!H31:I31+[5]WEPCO!H31+[5]WPSC!H31+[5]Alliant!H31+[5]NSP!H31+[5]MWNG!H31+'[5]SWL&amp;P'!H31:I31+'[5]City Gas'!H31:I31+[5]SCVNG!H31+[5]Florence!H31+'[5]MG&amp;E'!H31:I31</f>
        <v>0</v>
      </c>
      <c r="I31" s="108"/>
      <c r="J31" s="107">
        <f>'[5]WI Gas'!J31:K31+[5]WEPCO!J31+[5]WPSC!J31+[5]Alliant!J31+[5]NSP!J31+[5]MWNG!J31+'[5]SWL&amp;P'!J31:K31+'[5]City Gas'!J31:K31+[5]SCVNG!J31+[5]Florence!J31+'[5]MG&amp;E'!J31:K31</f>
        <v>0</v>
      </c>
      <c r="K31" s="108"/>
      <c r="L31" s="6">
        <f t="shared" ref="L31:L38" si="2">SUM(B31:J31)</f>
        <v>0</v>
      </c>
    </row>
    <row r="32" spans="1:12" s="2" customFormat="1" x14ac:dyDescent="0.25">
      <c r="A32" s="5" t="s">
        <v>7</v>
      </c>
      <c r="B32" s="4">
        <f>'[5]WI Gas'!B32+[5]WEPCO!B32+[5]WPSC!B32+[5]Alliant!B32+[5]NSP!B32+[5]MWNG!B32+'[5]SWL&amp;P'!B32+'[5]City Gas'!B32+[5]SCVNG!B32+[5]Florence!B32+'[5]MG&amp;E'!B32</f>
        <v>0</v>
      </c>
      <c r="C32" s="4">
        <f>'[5]WI Gas'!C32+[5]WEPCO!C32+[5]WPSC!C32+[5]Alliant!C32+[5]NSP!C32+[5]MWNG!C32+'[5]SWL&amp;P'!C32+'[5]City Gas'!C32+[5]SCVNG!C32+[5]Florence!C32+'[5]MG&amp;E'!C32</f>
        <v>25</v>
      </c>
      <c r="D32" s="107">
        <f>'[5]WI Gas'!D32:E32+[5]WEPCO!D32+[5]WPSC!D32+[5]Alliant!D32+[5]NSP!D32+[5]MWNG!D32+'[5]SWL&amp;P'!D32:E32+'[5]City Gas'!D32:E32+[5]SCVNG!D32+[5]Florence!D32+'[5]MG&amp;E'!D32:E32</f>
        <v>8856</v>
      </c>
      <c r="E32" s="108"/>
      <c r="F32" s="107">
        <f>'[5]WI Gas'!F32:G32+[5]WEPCO!F32+[5]WPSC!F32+[5]Alliant!F32+[5]NSP!F32+[5]MWNG!F32+'[5]SWL&amp;P'!F32:G32+'[5]City Gas'!F32:G32+[5]SCVNG!F32+[5]Florence!F32+'[5]MG&amp;E'!F32:G32</f>
        <v>0</v>
      </c>
      <c r="G32" s="108"/>
      <c r="H32" s="107">
        <f>'[5]WI Gas'!H32:I32+[5]WEPCO!H32+[5]WPSC!H32+[5]Alliant!H32+[5]NSP!H32+[5]MWNG!H32+'[5]SWL&amp;P'!H32:I32+'[5]City Gas'!H32:I32+[5]SCVNG!H32+[5]Florence!H32+'[5]MG&amp;E'!H32:I32</f>
        <v>0</v>
      </c>
      <c r="I32" s="108"/>
      <c r="J32" s="107">
        <f>'[5]WI Gas'!J32:K32+[5]WEPCO!J32+[5]WPSC!J32+[5]Alliant!J32+[5]NSP!J32+[5]MWNG!J32+'[5]SWL&amp;P'!J32:K32+'[5]City Gas'!J32:K32+[5]SCVNG!J32+[5]Florence!J32+'[5]MG&amp;E'!J32:K32</f>
        <v>0</v>
      </c>
      <c r="K32" s="108"/>
      <c r="L32" s="6">
        <f t="shared" si="2"/>
        <v>8881</v>
      </c>
    </row>
    <row r="33" spans="1:13" s="2" customFormat="1" x14ac:dyDescent="0.25">
      <c r="A33" s="5" t="s">
        <v>29</v>
      </c>
      <c r="B33" s="4">
        <f>'[5]WI Gas'!B33+[5]WEPCO!B33+[5]WPSC!B33+[5]Alliant!B33+[5]NSP!B33+[5]MWNG!B33+'[5]SWL&amp;P'!B33+'[5]City Gas'!B33+[5]SCVNG!B33+[5]Florence!B33+'[5]MG&amp;E'!B33</f>
        <v>0</v>
      </c>
      <c r="C33" s="4">
        <f>'[5]WI Gas'!C33+[5]WEPCO!C33+[5]WPSC!C33+[5]Alliant!C33+[5]NSP!C33+[5]MWNG!C33+'[5]SWL&amp;P'!C33+'[5]City Gas'!C33+[5]SCVNG!C33+[5]Florence!C33+'[5]MG&amp;E'!C33</f>
        <v>0</v>
      </c>
      <c r="D33" s="107">
        <f>'[5]WI Gas'!D33:E33+[5]WEPCO!D33+[5]WPSC!D33+[5]Alliant!D33+[5]NSP!D33+[5]MWNG!D33+'[5]SWL&amp;P'!D33:E33+'[5]City Gas'!D33:E33+[5]SCVNG!D33+[5]Florence!D33+'[5]MG&amp;E'!D33:E33</f>
        <v>0</v>
      </c>
      <c r="E33" s="108"/>
      <c r="F33" s="107">
        <f>'[5]WI Gas'!F33:G33+[5]WEPCO!F33+[5]WPSC!F33+[5]Alliant!F33+[5]NSP!F33+[5]MWNG!F33+'[5]SWL&amp;P'!F33:G33+'[5]City Gas'!F33:G33+[5]SCVNG!F33+[5]Florence!F33+'[5]MG&amp;E'!F33:G33</f>
        <v>0</v>
      </c>
      <c r="G33" s="108"/>
      <c r="H33" s="107">
        <f>'[5]WI Gas'!H33:I33+[5]WEPCO!H33+[5]WPSC!H33+[5]Alliant!H33+[5]NSP!H33+[5]MWNG!H33+'[5]SWL&amp;P'!H33:I33+'[5]City Gas'!H33:I33+[5]SCVNG!H33+[5]Florence!H33+'[5]MG&amp;E'!H33:I33</f>
        <v>0</v>
      </c>
      <c r="I33" s="108"/>
      <c r="J33" s="107">
        <f>'[5]WI Gas'!J33:K33+[5]WEPCO!J33+[5]WPSC!J33+[5]Alliant!J33+[5]NSP!J33+[5]MWNG!J33+'[5]SWL&amp;P'!J33:K33+'[5]City Gas'!J33:K33+[5]SCVNG!J33+[5]Florence!J33+'[5]MG&amp;E'!J33:K33</f>
        <v>0</v>
      </c>
      <c r="K33" s="108"/>
      <c r="L33" s="6">
        <f t="shared" si="2"/>
        <v>0</v>
      </c>
    </row>
    <row r="34" spans="1:13" s="2" customFormat="1" x14ac:dyDescent="0.25">
      <c r="A34" s="5" t="s">
        <v>30</v>
      </c>
      <c r="B34" s="4">
        <f>'[5]WI Gas'!B34+[5]WEPCO!B34+[5]WPSC!B34+[5]Alliant!B34+[5]NSP!B34+[5]MWNG!B34+'[5]SWL&amp;P'!B34+'[5]City Gas'!B34+[5]SCVNG!B34+[5]Florence!B34+'[5]MG&amp;E'!B34</f>
        <v>0</v>
      </c>
      <c r="C34" s="4">
        <f>'[5]WI Gas'!C34+[5]WEPCO!C34+[5]WPSC!C34+[5]Alliant!C34+[5]NSP!C34+[5]MWNG!C34+'[5]SWL&amp;P'!C34+'[5]City Gas'!C34+[5]SCVNG!C34+[5]Florence!C34+'[5]MG&amp;E'!C34</f>
        <v>75</v>
      </c>
      <c r="D34" s="107">
        <f>'[5]WI Gas'!D34:E34+[5]WEPCO!D34+[5]WPSC!D34+[5]Alliant!D34+[5]NSP!D34+[5]MWNG!D34+'[5]SWL&amp;P'!D34:E34+'[5]City Gas'!D34:E34+[5]SCVNG!D34+[5]Florence!D34+'[5]MG&amp;E'!D34:E34</f>
        <v>10330</v>
      </c>
      <c r="E34" s="108"/>
      <c r="F34" s="107">
        <f>'[5]WI Gas'!F34:G34+[5]WEPCO!F34+[5]WPSC!F34+[5]Alliant!F34+[5]NSP!F34+[5]MWNG!F34+'[5]SWL&amp;P'!F34:G34+'[5]City Gas'!F34:G34+[5]SCVNG!F34+[5]Florence!F34+'[5]MG&amp;E'!F34:G34</f>
        <v>0</v>
      </c>
      <c r="G34" s="108"/>
      <c r="H34" s="107">
        <f>'[5]WI Gas'!H34:I34+[5]WEPCO!H34+[5]WPSC!H34+[5]Alliant!H34+[5]NSP!H34+[5]MWNG!H34+'[5]SWL&amp;P'!H34:I34+'[5]City Gas'!H34:I34+[5]SCVNG!H34+[5]Florence!H34+'[5]MG&amp;E'!H34:I34</f>
        <v>0</v>
      </c>
      <c r="I34" s="108"/>
      <c r="J34" s="107">
        <f>'[5]WI Gas'!J34:K34+[5]WEPCO!J34+[5]WPSC!J34+[5]Alliant!J34+[5]NSP!J34+[5]MWNG!J34+'[5]SWL&amp;P'!J34:K34+'[5]City Gas'!J34:K34+[5]SCVNG!J34+[5]Florence!J34+'[5]MG&amp;E'!J34:K34</f>
        <v>0</v>
      </c>
      <c r="K34" s="108"/>
      <c r="L34" s="6">
        <f t="shared" si="2"/>
        <v>10405</v>
      </c>
    </row>
    <row r="35" spans="1:13" s="2" customFormat="1" x14ac:dyDescent="0.25">
      <c r="A35" s="5" t="s">
        <v>31</v>
      </c>
      <c r="B35" s="4">
        <f>'[5]WI Gas'!B35+[5]WEPCO!B35+[5]WPSC!B35+[5]Alliant!B35+[5]NSP!B35+[5]MWNG!B35+'[5]SWL&amp;P'!B35+'[5]City Gas'!B35+[5]SCVNG!B35+[5]Florence!B35+'[5]MG&amp;E'!B35</f>
        <v>43</v>
      </c>
      <c r="C35" s="4">
        <f>'[5]WI Gas'!C35+[5]WEPCO!C35+[5]WPSC!C35+[5]Alliant!C35+[5]NSP!C35+[5]MWNG!C35+'[5]SWL&amp;P'!C35+'[5]City Gas'!C35+[5]SCVNG!C35+[5]Florence!C35+'[5]MG&amp;E'!C35</f>
        <v>1467658</v>
      </c>
      <c r="D35" s="107">
        <f>'[5]WI Gas'!D35:E35+[5]WEPCO!D35+[5]WPSC!D35+[5]Alliant!D35+[5]NSP!D35+[5]MWNG!D35+'[5]SWL&amp;P'!D35:E35+'[5]City Gas'!D35:E35+[5]SCVNG!D35+[5]Florence!D35+'[5]MG&amp;E'!D35:E35</f>
        <v>19587</v>
      </c>
      <c r="E35" s="108"/>
      <c r="F35" s="107">
        <f>'[5]WI Gas'!F35:G35+[5]WEPCO!F35+[5]WPSC!F35+[5]Alliant!F35+[5]NSP!F35+[5]MWNG!F35+'[5]SWL&amp;P'!F35:G35+'[5]City Gas'!F35:G35+[5]SCVNG!F35+[5]Florence!F35+'[5]MG&amp;E'!F35:G35</f>
        <v>1430</v>
      </c>
      <c r="G35" s="108"/>
      <c r="H35" s="107">
        <f>'[5]WI Gas'!H35:I35+[5]WEPCO!H35+[5]WPSC!H35+[5]Alliant!H35+[5]NSP!H35+[5]MWNG!H35+'[5]SWL&amp;P'!H35:I35+'[5]City Gas'!H35:I35+[5]SCVNG!H35+[5]Florence!H35+'[5]MG&amp;E'!H35:I35</f>
        <v>131</v>
      </c>
      <c r="I35" s="108"/>
      <c r="J35" s="107">
        <f>'[5]WI Gas'!J35:K35+[5]WEPCO!J35+[5]WPSC!J35+[5]Alliant!J35+[5]NSP!J35+[5]MWNG!J35+'[5]SWL&amp;P'!J35:K35+'[5]City Gas'!J35:K35+[5]SCVNG!J35+[5]Florence!J35+'[5]MG&amp;E'!J35:K35</f>
        <v>0</v>
      </c>
      <c r="K35" s="108"/>
      <c r="L35" s="6">
        <f t="shared" si="2"/>
        <v>1488849</v>
      </c>
    </row>
    <row r="36" spans="1:13" s="2" customFormat="1" x14ac:dyDescent="0.25">
      <c r="A36" s="5" t="s">
        <v>32</v>
      </c>
      <c r="B36" s="4">
        <f>'[5]WI Gas'!B36+[5]WEPCO!B36+[5]WPSC!B36+[5]Alliant!B36+[5]NSP!B36+[5]MWNG!B36+'[5]SWL&amp;P'!B36+'[5]City Gas'!B36+[5]SCVNG!B36+[5]Florence!B36+'[5]MG&amp;E'!B36</f>
        <v>0</v>
      </c>
      <c r="C36" s="4">
        <f>'[5]WI Gas'!C36+[5]WEPCO!C36+[5]WPSC!C36+[5]Alliant!C36+[5]NSP!C36+[5]MWNG!C36+'[5]SWL&amp;P'!C36+'[5]City Gas'!C36+[5]SCVNG!C36+[5]Florence!C36+'[5]MG&amp;E'!C36</f>
        <v>0</v>
      </c>
      <c r="D36" s="107">
        <f>'[5]WI Gas'!D36:E36+[5]WEPCO!D36+[5]WPSC!D36+[5]Alliant!D36+[5]NSP!D36+[5]MWNG!D36+'[5]SWL&amp;P'!D36:E36+'[5]City Gas'!D36:E36+[5]SCVNG!D36+[5]Florence!D36+'[5]MG&amp;E'!D36:E36</f>
        <v>0</v>
      </c>
      <c r="E36" s="108"/>
      <c r="F36" s="107">
        <f>'[5]WI Gas'!F36:G36+[5]WEPCO!F36+[5]WPSC!F36+[5]Alliant!F36+[5]NSP!F36+[5]MWNG!F36+'[5]SWL&amp;P'!F36:G36+'[5]City Gas'!F36:G36+[5]SCVNG!F36+[5]Florence!F36+'[5]MG&amp;E'!F36:G36</f>
        <v>0</v>
      </c>
      <c r="G36" s="108"/>
      <c r="H36" s="107">
        <f>'[5]WI Gas'!H36:I36+[5]WEPCO!H36+[5]WPSC!H36+[5]Alliant!H36+[5]NSP!H36+[5]MWNG!H36+'[5]SWL&amp;P'!H36:I36+'[5]City Gas'!H36:I36+[5]SCVNG!H36+[5]Florence!H36+'[5]MG&amp;E'!H36:I36</f>
        <v>0</v>
      </c>
      <c r="I36" s="108"/>
      <c r="J36" s="107">
        <f>'[5]WI Gas'!J36:K36+[5]WEPCO!J36+[5]WPSC!J36+[5]Alliant!J36+[5]NSP!J36+[5]MWNG!J36+'[5]SWL&amp;P'!J36:K36+'[5]City Gas'!J36:K36+[5]SCVNG!J36+[5]Florence!J36+'[5]MG&amp;E'!J36:K36</f>
        <v>0</v>
      </c>
      <c r="K36" s="108"/>
      <c r="L36" s="6">
        <f t="shared" si="2"/>
        <v>0</v>
      </c>
    </row>
    <row r="37" spans="1:13" s="2" customFormat="1" x14ac:dyDescent="0.25">
      <c r="A37" s="5" t="s">
        <v>98</v>
      </c>
      <c r="B37" s="4">
        <f>'[5]WI Gas'!B37+[5]WEPCO!B37+[5]WPSC!B37+[5]Alliant!B37+[5]NSP!B37+[5]MWNG!B37+'[5]SWL&amp;P'!B37+'[5]City Gas'!B37+[5]SCVNG!B37+[5]Florence!B37+'[5]MG&amp;E'!B37</f>
        <v>0</v>
      </c>
      <c r="C37" s="4">
        <f>'[5]WI Gas'!C37+[5]WEPCO!C37+[5]WPSC!C37+[5]Alliant!C37+[5]NSP!C37+[5]MWNG!C37+'[5]SWL&amp;P'!C37+'[5]City Gas'!C37+[5]SCVNG!C37+[5]Florence!C37+'[5]MG&amp;E'!C37</f>
        <v>0</v>
      </c>
      <c r="D37" s="107">
        <f>'[5]WI Gas'!D37:E37+[5]WEPCO!D37+[5]WPSC!D37+[5]Alliant!D37+[5]NSP!D37+[5]MWNG!D37+'[5]SWL&amp;P'!D37:E37+'[5]City Gas'!D37:E37+[5]SCVNG!D37+[5]Florence!D37+'[5]MG&amp;E'!D37:E37</f>
        <v>0</v>
      </c>
      <c r="E37" s="108"/>
      <c r="F37" s="107">
        <f>'[5]WI Gas'!F37:G37+[5]WEPCO!F37+[5]WPSC!F37+[5]Alliant!F37+[5]NSP!F37+[5]MWNG!F37+'[5]SWL&amp;P'!F37:G37+'[5]City Gas'!F37:G37+[5]SCVNG!F37+[5]Florence!F37+'[5]MG&amp;E'!F37:G37</f>
        <v>0</v>
      </c>
      <c r="G37" s="108"/>
      <c r="H37" s="107">
        <f>'[5]WI Gas'!H37:I37+[5]WEPCO!H37+[5]WPSC!H37+[5]Alliant!H37+[5]NSP!H37+[5]MWNG!H37+'[5]SWL&amp;P'!H37:I37+'[5]City Gas'!H37:I37+[5]SCVNG!H37+[5]Florence!H37+'[5]MG&amp;E'!H37:I37</f>
        <v>0</v>
      </c>
      <c r="I37" s="108"/>
      <c r="J37" s="107">
        <f>'[5]WI Gas'!J37:K37+[5]WEPCO!J37+[5]WPSC!J37+[5]Alliant!J37+[5]NSP!J37+[5]MWNG!J37+'[5]SWL&amp;P'!J37:K37+'[5]City Gas'!J37:K37+[5]SCVNG!J37+[5]Florence!J37+'[5]MG&amp;E'!J37:K37</f>
        <v>0</v>
      </c>
      <c r="K37" s="108"/>
      <c r="L37" s="6">
        <f t="shared" si="2"/>
        <v>0</v>
      </c>
    </row>
    <row r="38" spans="1:13" s="2" customFormat="1" x14ac:dyDescent="0.25">
      <c r="A38" s="5" t="s">
        <v>10</v>
      </c>
      <c r="B38" s="4">
        <f>'[5]WI Gas'!B38+[5]WEPCO!B38+[5]WPSC!B38+[5]Alliant!B38+[5]NSP!B38+[5]MWNG!B38+'[5]SWL&amp;P'!B38+'[5]City Gas'!B38+[5]SCVNG!B38+[5]Florence!B38+'[5]MG&amp;E'!B38</f>
        <v>321</v>
      </c>
      <c r="C38" s="4">
        <f>'[5]WI Gas'!C38+[5]WEPCO!C38+[5]WPSC!C38+[5]Alliant!C38+[5]NSP!C38+[5]MWNG!C38+'[5]SWL&amp;P'!C38+'[5]City Gas'!C38+[5]SCVNG!C38+[5]Florence!C38+'[5]MG&amp;E'!C38</f>
        <v>1704</v>
      </c>
      <c r="D38" s="107">
        <f>'[5]WI Gas'!D38:E38+[5]WEPCO!D38+[5]WPSC!D38+[5]Alliant!D38+[5]NSP!D38+[5]MWNG!D38+'[5]SWL&amp;P'!D38:E38+'[5]City Gas'!D38:E38+[5]SCVNG!D38+[5]Florence!D38+'[5]MG&amp;E'!D38:E38</f>
        <v>62</v>
      </c>
      <c r="E38" s="108"/>
      <c r="F38" s="107">
        <f>'[5]WI Gas'!F38:G38+[5]WEPCO!F38+[5]WPSC!F38+[5]Alliant!F38+[5]NSP!F38+[5]MWNG!F38+'[5]SWL&amp;P'!F38:G38+'[5]City Gas'!F38:G38+[5]SCVNG!F38+[5]Florence!F38+'[5]MG&amp;E'!F38:G38</f>
        <v>2</v>
      </c>
      <c r="G38" s="108"/>
      <c r="H38" s="107">
        <f>'[5]WI Gas'!H38:I38+[5]WEPCO!H38+[5]WPSC!H38+[5]Alliant!H38+[5]NSP!H38+[5]MWNG!H38+'[5]SWL&amp;P'!H38:I38+'[5]City Gas'!H38:I38+[5]SCVNG!H38+[5]Florence!H38+'[5]MG&amp;E'!H38:I38</f>
        <v>0</v>
      </c>
      <c r="I38" s="108"/>
      <c r="J38" s="107">
        <f>'[5]WI Gas'!J38:K38+[5]WEPCO!J38+[5]WPSC!J38+[5]Alliant!J38+[5]NSP!J38+[5]MWNG!J38+'[5]SWL&amp;P'!J38:K38+'[5]City Gas'!J38:K38+[5]SCVNG!J38+[5]Florence!J38+'[5]MG&amp;E'!J38:K38</f>
        <v>0</v>
      </c>
      <c r="K38" s="108"/>
      <c r="L38" s="6">
        <f t="shared" si="2"/>
        <v>2089</v>
      </c>
    </row>
    <row r="39" spans="1:13" s="2" customFormat="1" x14ac:dyDescent="0.25">
      <c r="A39" s="11" t="s">
        <v>11</v>
      </c>
      <c r="B39" s="6">
        <f>SUM(B30:B38)</f>
        <v>367</v>
      </c>
      <c r="C39" s="6">
        <f t="shared" ref="C39:L39" si="3">SUM(C30:C38)</f>
        <v>1660170</v>
      </c>
      <c r="D39" s="109">
        <f t="shared" si="3"/>
        <v>62395</v>
      </c>
      <c r="E39" s="109">
        <f t="shared" si="3"/>
        <v>0</v>
      </c>
      <c r="F39" s="109">
        <f t="shared" si="3"/>
        <v>2497</v>
      </c>
      <c r="G39" s="109">
        <f t="shared" si="3"/>
        <v>0</v>
      </c>
      <c r="H39" s="109">
        <f t="shared" si="3"/>
        <v>352</v>
      </c>
      <c r="I39" s="109">
        <f t="shared" si="3"/>
        <v>0</v>
      </c>
      <c r="J39" s="110">
        <f t="shared" si="3"/>
        <v>7</v>
      </c>
      <c r="K39" s="111"/>
      <c r="L39" s="6">
        <f t="shared" si="3"/>
        <v>1725788</v>
      </c>
    </row>
    <row r="40" spans="1:13" s="2" customFormat="1" x14ac:dyDescent="0.25">
      <c r="A40" s="7"/>
      <c r="B40" s="8"/>
      <c r="C40" s="8"/>
      <c r="D40" s="8"/>
      <c r="E40" s="8"/>
      <c r="F40" s="8"/>
      <c r="G40" s="8"/>
      <c r="H40" s="8"/>
      <c r="I40" s="8"/>
      <c r="J40" s="8"/>
      <c r="K40" s="8"/>
      <c r="L40" s="9"/>
    </row>
    <row r="41" spans="1:13" s="2" customFormat="1" x14ac:dyDescent="0.25">
      <c r="A41" s="84" t="s">
        <v>38</v>
      </c>
      <c r="B41" s="85"/>
      <c r="C41" s="85"/>
      <c r="D41" s="85"/>
      <c r="E41" s="85"/>
      <c r="F41" s="85"/>
      <c r="G41" s="85"/>
      <c r="H41" s="85"/>
      <c r="I41" s="85"/>
      <c r="J41" s="85"/>
      <c r="K41" s="85"/>
      <c r="L41" s="86"/>
    </row>
    <row r="42" spans="1:13" s="2" customFormat="1" x14ac:dyDescent="0.25">
      <c r="A42" s="3"/>
      <c r="B42" s="15" t="s">
        <v>22</v>
      </c>
      <c r="C42" s="15" t="s">
        <v>39</v>
      </c>
      <c r="D42" s="15" t="s">
        <v>40</v>
      </c>
      <c r="E42" s="15" t="s">
        <v>41</v>
      </c>
      <c r="F42" s="15" t="s">
        <v>42</v>
      </c>
      <c r="G42" s="15" t="s">
        <v>43</v>
      </c>
      <c r="H42" s="15" t="s">
        <v>44</v>
      </c>
      <c r="I42" s="15" t="s">
        <v>45</v>
      </c>
      <c r="J42" s="15" t="s">
        <v>46</v>
      </c>
      <c r="K42" s="15" t="s">
        <v>47</v>
      </c>
      <c r="L42" s="2" t="s">
        <v>112</v>
      </c>
      <c r="M42" s="16" t="s">
        <v>11</v>
      </c>
    </row>
    <row r="43" spans="1:13" s="2" customFormat="1" x14ac:dyDescent="0.25">
      <c r="A43" s="5" t="s">
        <v>18</v>
      </c>
      <c r="B43" s="4">
        <f>'[5]WI Gas'!B43+[5]WEPCO!B43+[5]WPSC!B43+[5]Alliant!B43+[5]NSP!B43+[5]MWNG!B43+'[5]SWL&amp;P'!B43+'[5]City Gas'!B43+[5]SCVNG!B43+[5]Florence!B43+'[5]MG&amp;E'!B43</f>
        <v>301.83</v>
      </c>
      <c r="C43" s="4">
        <f>'[5]WI Gas'!C43+[5]WEPCO!C43+[5]WPSC!C43+[5]Alliant!C43+[5]NSP!C43+[5]MWNG!C43+'[5]SWL&amp;P'!C43+'[5]City Gas'!C43+[5]SCVNG!C43+[5]Florence!C43+'[5]MG&amp;E'!C43</f>
        <v>0.7</v>
      </c>
      <c r="D43" s="4">
        <f>'[5]WI Gas'!D43+[5]WEPCO!D43+[5]WPSC!D43+[5]Alliant!D43+[5]NSP!D43+[5]MWNG!D43+'[5]SWL&amp;P'!D43+'[5]City Gas'!D43+[5]SCVNG!D43+[5]Florence!D43+'[5]MG&amp;E'!D43</f>
        <v>15.29</v>
      </c>
      <c r="E43" s="4">
        <f>'[5]WI Gas'!E43+[5]WEPCO!E43+[5]WPSC!E43+[5]Alliant!E43+[5]NSP!E43+[5]MWNG!E43+'[5]SWL&amp;P'!E43+'[5]City Gas'!E43+[5]SCVNG!E43+[5]Florence!E43+'[5]MG&amp;E'!E43</f>
        <v>1137.7099999999998</v>
      </c>
      <c r="F43" s="4">
        <f>'[5]WI Gas'!F43+[5]WEPCO!F43+[5]WPSC!F43+[5]Alliant!F43+[5]NSP!F43+[5]MWNG!F43+'[5]SWL&amp;P'!F43+'[5]City Gas'!F43+[5]SCVNG!F43+[5]Florence!F43+'[5]MG&amp;E'!F43</f>
        <v>6636.2270000000008</v>
      </c>
      <c r="G43" s="4">
        <f>'[5]WI Gas'!G43+[5]WEPCO!G43+[5]WPSC!G43+[5]Alliant!G43+[5]NSP!G43+[5]MWNG!G43+'[5]SWL&amp;P'!G43+'[5]City Gas'!G43+[5]SCVNG!G43+[5]Florence!G43+'[5]MG&amp;E'!G43</f>
        <v>4397.1540000000005</v>
      </c>
      <c r="H43" s="4">
        <f>'[5]WI Gas'!H43+[5]WEPCO!H43+[5]WPSC!H43+[5]Alliant!H43+[5]NSP!H43+[5]MWNG!H43+'[5]SWL&amp;P'!H43+'[5]City Gas'!H43+[5]SCVNG!H43+[5]Florence!H43+'[5]MG&amp;E'!H43</f>
        <v>3882.9120000000003</v>
      </c>
      <c r="I43" s="4">
        <f>'[5]WI Gas'!I43+[5]WEPCO!I43+[5]WPSC!I43+[5]Alliant!I43+[5]NSP!I43+[5]MWNG!I43+'[5]SWL&amp;P'!I43+'[5]City Gas'!I43+[5]SCVNG!I43+[5]Florence!I43+'[5]MG&amp;E'!I43</f>
        <v>11049.047999999999</v>
      </c>
      <c r="J43" s="4">
        <f>'[5]WI Gas'!J43+[5]WEPCO!J43+[5]WPSC!J43+[5]Alliant!J43+[5]NSP!J43+[5]MWNG!J43+'[5]SWL&amp;P'!J43+'[5]City Gas'!J43+[5]SCVNG!J43+[5]Florence!J43+'[5]MG&amp;E'!J43</f>
        <v>6494.9359999999997</v>
      </c>
      <c r="K43" s="4">
        <f>'[5]WI Gas'!K43+[5]WEPCO!K43+[5]WPSC!K43+[5]Alliant!K43+[5]NSP!K43+[5]MWNG!K43+'[5]SWL&amp;P'!K43+'[5]City Gas'!K43+[5]SCVNG!K43+[5]Florence!K43+'[5]MG&amp;E'!K43</f>
        <v>6611.8150000000005</v>
      </c>
      <c r="L43" s="4">
        <f>'[5]WI Gas'!L43+[5]WEPCO!L43+[5]WPSC!L43+[5]Alliant!L43+[5]NSP!L43+[5]MWNG!L43+'[5]SWL&amp;P'!L43+'[5]City Gas'!M43+[5]SCVNG!L43+[5]Florence!L43+'[5]MG&amp;E'!L43</f>
        <v>1376.8069999999998</v>
      </c>
      <c r="M43" s="17">
        <f>SUM(B43:K43)</f>
        <v>40527.622000000003</v>
      </c>
    </row>
    <row r="44" spans="1:13" s="2" customFormat="1" x14ac:dyDescent="0.25">
      <c r="A44" s="5" t="s">
        <v>19</v>
      </c>
      <c r="B44" s="4">
        <f>'[5]WI Gas'!B44+[5]WEPCO!B44+[5]WPSC!B44+[5]Alliant!B44+[5]NSP!B44+[5]MWNG!B44+'[5]SWL&amp;P'!B44+'[5]City Gas'!B44+[5]SCVNG!B44+[5]Florence!B44+'[5]MG&amp;E'!B44</f>
        <v>14265</v>
      </c>
      <c r="C44" s="4">
        <f>'[5]WI Gas'!C44+[5]WEPCO!C44+[5]WPSC!C44+[5]Alliant!C44+[5]NSP!C44+[5]MWNG!C44+'[5]SWL&amp;P'!C44+'[5]City Gas'!C44+[5]SCVNG!C44+[5]Florence!C44+'[5]MG&amp;E'!C44</f>
        <v>1462</v>
      </c>
      <c r="D44" s="4">
        <f>'[5]WI Gas'!D44+[5]WEPCO!D44+[5]WPSC!D44+[5]Alliant!D44+[5]NSP!D44+[5]MWNG!D44+'[5]SWL&amp;P'!D44+'[5]City Gas'!D44+[5]SCVNG!D44+[5]Florence!D44+'[5]MG&amp;E'!D44</f>
        <v>985</v>
      </c>
      <c r="E44" s="4">
        <f>'[5]WI Gas'!E44+[5]WEPCO!E44+[5]WPSC!E44+[5]Alliant!E44+[5]NSP!E44+[5]MWNG!E44+'[5]SWL&amp;P'!E44+'[5]City Gas'!E44+[5]SCVNG!E44+[5]Florence!E44+'[5]MG&amp;E'!E44</f>
        <v>31903</v>
      </c>
      <c r="F44" s="4">
        <f>'[5]WI Gas'!F44+[5]WEPCO!F44+[5]WPSC!F44+[5]Alliant!F44+[5]NSP!F44+[5]MWNG!F44+'[5]SWL&amp;P'!F44+'[5]City Gas'!F44+[5]SCVNG!F44+[5]Florence!F44+'[5]MG&amp;E'!F44</f>
        <v>165151</v>
      </c>
      <c r="G44" s="4">
        <f>'[5]WI Gas'!G44+[5]WEPCO!G44+[5]WPSC!G44+[5]Alliant!G44+[5]NSP!G44+[5]MWNG!G44+'[5]SWL&amp;P'!G44+'[5]City Gas'!G44+[5]SCVNG!G44+[5]Florence!G44+'[5]MG&amp;E'!G44</f>
        <v>259598</v>
      </c>
      <c r="H44" s="4">
        <f>'[5]WI Gas'!H44+[5]WEPCO!H44+[5]WPSC!H44+[5]Alliant!H44+[5]NSP!H44+[5]MWNG!H44+'[5]SWL&amp;P'!H44+'[5]City Gas'!H44+[5]SCVNG!H44+[5]Florence!H44+'[5]MG&amp;E'!H44</f>
        <v>245016</v>
      </c>
      <c r="I44" s="4">
        <f>'[5]WI Gas'!I44+[5]WEPCO!I44+[5]WPSC!I44+[5]Alliant!I44+[5]NSP!I44+[5]MWNG!I44+'[5]SWL&amp;P'!I44+'[5]City Gas'!I44+[5]SCVNG!I44+[5]Florence!I44+'[5]MG&amp;E'!I44</f>
        <v>351884</v>
      </c>
      <c r="J44" s="4">
        <f>'[5]WI Gas'!J44+[5]WEPCO!J44+[5]WPSC!J44+[5]Alliant!J44+[5]NSP!J44+[5]MWNG!J44+'[5]SWL&amp;P'!J44+'[5]City Gas'!J44+[5]SCVNG!J44+[5]Florence!J44+'[5]MG&amp;E'!J44</f>
        <v>279739</v>
      </c>
      <c r="K44" s="4">
        <f>'[5]WI Gas'!K44+[5]WEPCO!K44+[5]WPSC!K44+[5]Alliant!K44+[5]NSP!K44+[5]MWNG!K44+'[5]SWL&amp;P'!K44+'[5]City Gas'!K44+[5]SCVNG!K44+[5]Florence!K44+'[5]MG&amp;E'!K44</f>
        <v>321600</v>
      </c>
      <c r="L44" s="4">
        <f>'[5]WI Gas'!L44+[5]WEPCO!L44+[5]WPSC!L44+[5]Alliant!L44+[5]NSP!L44+[5]MWNG!L44+'[5]SWL&amp;P'!L44+'[5]City Gas'!M44+[5]SCVNG!L44+[5]Florence!L44+'[5]MG&amp;E'!L44</f>
        <v>59580</v>
      </c>
      <c r="M44" s="6">
        <f>SUM(B44:K44)</f>
        <v>1671603</v>
      </c>
    </row>
    <row r="45" spans="1:13" s="2" customFormat="1" x14ac:dyDescent="0.25">
      <c r="A45" s="7"/>
      <c r="B45" s="8"/>
      <c r="C45" s="8"/>
      <c r="D45" s="8"/>
      <c r="E45" s="8"/>
      <c r="F45" s="8"/>
      <c r="G45" s="8"/>
      <c r="H45" s="8"/>
      <c r="I45" s="8"/>
      <c r="J45" s="8"/>
      <c r="K45" s="8"/>
      <c r="L45" s="9"/>
    </row>
    <row r="46" spans="1:13" s="2" customFormat="1" x14ac:dyDescent="0.25">
      <c r="A46" s="112" t="s">
        <v>48</v>
      </c>
      <c r="B46" s="113"/>
      <c r="C46" s="113"/>
      <c r="D46" s="113"/>
      <c r="E46" s="113"/>
      <c r="F46" s="113"/>
      <c r="G46" s="113"/>
      <c r="H46" s="113"/>
      <c r="I46" s="113"/>
      <c r="J46" s="113"/>
      <c r="K46" s="113"/>
      <c r="L46" s="114"/>
    </row>
    <row r="47" spans="1:13" s="2" customFormat="1" x14ac:dyDescent="0.25">
      <c r="A47" s="106" t="s">
        <v>49</v>
      </c>
      <c r="B47" s="106"/>
      <c r="C47" s="106"/>
      <c r="D47" s="106"/>
      <c r="E47" s="106" t="s">
        <v>50</v>
      </c>
      <c r="F47" s="106"/>
      <c r="G47" s="106"/>
      <c r="H47" s="106"/>
      <c r="I47" s="106" t="s">
        <v>51</v>
      </c>
      <c r="J47" s="106"/>
      <c r="K47" s="106"/>
      <c r="L47" s="106"/>
    </row>
    <row r="48" spans="1:13" s="2" customFormat="1" x14ac:dyDescent="0.25">
      <c r="A48" s="106"/>
      <c r="B48" s="106"/>
      <c r="C48" s="106"/>
      <c r="D48" s="106"/>
      <c r="E48" s="107" t="s">
        <v>11</v>
      </c>
      <c r="F48" s="108"/>
      <c r="G48" s="107" t="s">
        <v>52</v>
      </c>
      <c r="H48" s="108"/>
      <c r="I48" s="107" t="s">
        <v>11</v>
      </c>
      <c r="J48" s="108"/>
      <c r="K48" s="107" t="s">
        <v>52</v>
      </c>
      <c r="L48" s="108"/>
    </row>
    <row r="49" spans="1:13" s="2" customFormat="1" x14ac:dyDescent="0.25">
      <c r="A49" s="101" t="s">
        <v>53</v>
      </c>
      <c r="B49" s="102"/>
      <c r="C49" s="102"/>
      <c r="D49" s="103"/>
      <c r="E49" s="107">
        <f>'[5]WI Gas'!E49:F49+[5]WEPCO!E49+[5]WPSC!E49+[5]Alliant!E49+[5]NSP!E49+[5]MWNG!E49+'[5]SWL&amp;P'!E49:F49+'[5]City Gas'!E49:F49+[5]SCVNG!E49+[5]Florence!E49+'[5]MG&amp;E'!E49:F49</f>
        <v>9</v>
      </c>
      <c r="F49" s="108"/>
      <c r="G49" s="107">
        <f>'[5]WI Gas'!G49:H49+[5]WEPCO!G49+[5]WPSC!G49+[5]Alliant!G49+[5]NSP!G49+[5]MWNG!G49+'[5]SWL&amp;P'!G49:H49+'[5]City Gas'!G49:H49+[5]SCVNG!G49+[5]Florence!G49+'[5]MG&amp;E'!G49:H49</f>
        <v>3</v>
      </c>
      <c r="H49" s="108"/>
      <c r="I49" s="107">
        <f>'[5]WI Gas'!I49:J49+[5]WEPCO!I49+[5]WPSC!I49+[5]Alliant!I49+[5]NSP!I49+[5]MWNG!I49+'[5]SWL&amp;P'!I49:J49+'[5]City Gas'!I49:J49+[5]SCVNG!I49+[5]Florence!I49+'[5]MG&amp;E'!I49:J49</f>
        <v>125</v>
      </c>
      <c r="J49" s="108"/>
      <c r="K49" s="107">
        <f>'[5]WI Gas'!K49:L49+[5]WEPCO!K49+[5]WPSC!K49+[5]Alliant!K49+[5]NSP!K49+[5]MWNG!K49+'[5]SWL&amp;P'!K49:L49+'[5]City Gas'!K49:L49+[5]SCVNG!K49+[5]Florence!K49+'[5]MG&amp;E'!K49:L49</f>
        <v>49</v>
      </c>
      <c r="L49" s="108"/>
    </row>
    <row r="50" spans="1:13" s="2" customFormat="1" x14ac:dyDescent="0.25">
      <c r="A50" s="101" t="s">
        <v>54</v>
      </c>
      <c r="B50" s="102"/>
      <c r="C50" s="102"/>
      <c r="D50" s="103"/>
      <c r="E50" s="107">
        <f>'[5]WI Gas'!E50:F50+[5]WEPCO!E50+[5]WPSC!E50+[5]Alliant!E50+[5]NSP!E50+[5]MWNG!E50+'[5]SWL&amp;P'!E50:F50+'[5]City Gas'!E50:F50+[5]SCVNG!E50+[5]Florence!E50+'[5]MG&amp;E'!E50:F50</f>
        <v>12</v>
      </c>
      <c r="F50" s="108"/>
      <c r="G50" s="107">
        <f>'[5]WI Gas'!G50:H50+[5]WEPCO!G50+[5]WPSC!G50+[5]Alliant!G50+[5]NSP!G50+[5]MWNG!G50+'[5]SWL&amp;P'!G50:H50+'[5]City Gas'!G50:H50+[5]SCVNG!G50+[5]Florence!G50+'[5]MG&amp;E'!G50:H50</f>
        <v>7</v>
      </c>
      <c r="H50" s="108"/>
      <c r="I50" s="107">
        <f>'[5]WI Gas'!I50:J50+[5]WEPCO!I50+[5]WPSC!I50+[5]Alliant!I50+[5]NSP!I50+[5]MWNG!I50+'[5]SWL&amp;P'!I50:J50+'[5]City Gas'!I50:J50+[5]SCVNG!I50+[5]Florence!I50+'[5]MG&amp;E'!I50:J50</f>
        <v>166</v>
      </c>
      <c r="J50" s="108"/>
      <c r="K50" s="107">
        <f>'[5]WI Gas'!K50:L50+[5]WEPCO!K50+[5]WPSC!K50+[5]Alliant!K50+[5]NSP!K50+[5]MWNG!K50+'[5]SWL&amp;P'!K50:L50+'[5]City Gas'!K50:L50+[5]SCVNG!K50+[5]Florence!K50+'[5]MG&amp;E'!K50:L50</f>
        <v>93</v>
      </c>
      <c r="L50" s="108"/>
    </row>
    <row r="51" spans="1:13" s="2" customFormat="1" x14ac:dyDescent="0.25">
      <c r="A51" s="101" t="s">
        <v>55</v>
      </c>
      <c r="B51" s="102"/>
      <c r="C51" s="102"/>
      <c r="D51" s="103"/>
      <c r="E51" s="107">
        <f>'[5]WI Gas'!E51:F51+[5]WEPCO!E51+[5]WPSC!E51+[5]Alliant!E51+[5]NSP!E51+[5]MWNG!E51+'[5]SWL&amp;P'!E51:F51+'[5]City Gas'!E51:F51+[5]SCVNG!E51+[5]Florence!E51+'[5]MG&amp;E'!E51:F51</f>
        <v>272</v>
      </c>
      <c r="F51" s="108"/>
      <c r="G51" s="107">
        <f>'[5]WI Gas'!G51:H51+[5]WEPCO!G51+[5]WPSC!G51+[5]Alliant!G51+[5]NSP!G51+[5]MWNG!G51+'[5]SWL&amp;P'!G51:H51+'[5]City Gas'!G51:H51+[5]SCVNG!G51+[5]Florence!G51+'[5]MG&amp;E'!G51:H51</f>
        <v>265</v>
      </c>
      <c r="H51" s="108"/>
      <c r="I51" s="107">
        <f>'[5]WI Gas'!I51:J51+[5]WEPCO!I51+[5]WPSC!I51+[5]Alliant!I51+[5]NSP!I51+[5]MWNG!I51+'[5]SWL&amp;P'!I51:J51+'[5]City Gas'!I51:J51+[5]SCVNG!I51+[5]Florence!I51+'[5]MG&amp;E'!I51:J51</f>
        <v>976</v>
      </c>
      <c r="J51" s="108"/>
      <c r="K51" s="107">
        <f>'[5]WI Gas'!K51:L51+[5]WEPCO!K51+[5]WPSC!K51+[5]Alliant!K51+[5]NSP!K51+[5]MWNG!K51+'[5]SWL&amp;P'!K51:L51+'[5]City Gas'!K51:L51+[5]SCVNG!K51+[5]Florence!K51+'[5]MG&amp;E'!K51:L51</f>
        <v>936</v>
      </c>
      <c r="L51" s="108"/>
    </row>
    <row r="52" spans="1:13" s="2" customFormat="1" x14ac:dyDescent="0.25">
      <c r="A52" s="101" t="s">
        <v>56</v>
      </c>
      <c r="B52" s="102"/>
      <c r="C52" s="102"/>
      <c r="D52" s="103"/>
      <c r="E52" s="107">
        <f>'[5]WI Gas'!E52:F52+[5]WEPCO!E52+[5]WPSC!E52+[5]Alliant!E52+[5]NSP!E52+[5]MWNG!E52+'[5]SWL&amp;P'!E52:F52+'[5]City Gas'!E52:F52+[5]SCVNG!E52+[5]Florence!E52+'[5]MG&amp;E'!E52:F52</f>
        <v>12</v>
      </c>
      <c r="F52" s="108"/>
      <c r="G52" s="107">
        <f>'[5]WI Gas'!G52:H52+[5]WEPCO!G52+[5]WPSC!G52+[5]Alliant!G52+[5]NSP!G52+[5]MWNG!G52+'[5]SWL&amp;P'!G52:H52+'[5]City Gas'!G52:H52+[5]SCVNG!G52+[5]Florence!G52+'[5]MG&amp;E'!G52:H52</f>
        <v>11</v>
      </c>
      <c r="H52" s="108"/>
      <c r="I52" s="107">
        <f>'[5]WI Gas'!I52:J52+[5]WEPCO!I52+[5]WPSC!I52+[5]Alliant!I52+[5]NSP!I52+[5]MWNG!I52+'[5]SWL&amp;P'!I52:J52+'[5]City Gas'!I52:J52+[5]SCVNG!I52+[5]Florence!I52+'[5]MG&amp;E'!I52:J52</f>
        <v>300</v>
      </c>
      <c r="J52" s="108"/>
      <c r="K52" s="107">
        <f>'[5]WI Gas'!K52:L52+[5]WEPCO!K52+[5]WPSC!K52+[5]Alliant!K52+[5]NSP!K52+[5]MWNG!K52+'[5]SWL&amp;P'!K52:L52+'[5]City Gas'!K52:L52+[5]SCVNG!K52+[5]Florence!K52+'[5]MG&amp;E'!K52:L52</f>
        <v>252</v>
      </c>
      <c r="L52" s="108"/>
    </row>
    <row r="53" spans="1:13" s="2" customFormat="1" x14ac:dyDescent="0.25">
      <c r="A53" s="101" t="s">
        <v>57</v>
      </c>
      <c r="B53" s="102"/>
      <c r="C53" s="102"/>
      <c r="D53" s="103"/>
      <c r="E53" s="107">
        <f>'[5]WI Gas'!E53:F53+[5]WEPCO!E53+[5]WPSC!E53+[5]Alliant!E53+[5]NSP!E53+[5]MWNG!E53+'[5]SWL&amp;P'!E53:F53+'[5]City Gas'!E53:F53+[5]SCVNG!E53+[5]Florence!E53+'[5]MG&amp;E'!E53:F53</f>
        <v>38</v>
      </c>
      <c r="F53" s="108"/>
      <c r="G53" s="107">
        <f>'[5]WI Gas'!G53:H53+[5]WEPCO!G53+[5]WPSC!G53+[5]Alliant!G53+[5]NSP!G53+[5]MWNG!G53+'[5]SWL&amp;P'!G53:H53+'[5]City Gas'!G53:H53+[5]SCVNG!G53+[5]Florence!G53+'[5]MG&amp;E'!G53:H53</f>
        <v>8</v>
      </c>
      <c r="H53" s="108"/>
      <c r="I53" s="107">
        <f>'[5]WI Gas'!I53:J53+[5]WEPCO!I53+[5]WPSC!I53+[5]Alliant!I53+[5]NSP!I53+[5]MWNG!I53+'[5]SWL&amp;P'!I53:J53+'[5]City Gas'!I53:J53+[5]SCVNG!I53+[5]Florence!I53+'[5]MG&amp;E'!I53:J53</f>
        <v>313</v>
      </c>
      <c r="J53" s="108"/>
      <c r="K53" s="107">
        <f>'[5]WI Gas'!K53:L53+[5]WEPCO!K53+[5]WPSC!K53+[5]Alliant!K53+[5]NSP!K53+[5]MWNG!K53+'[5]SWL&amp;P'!K53:L53+'[5]City Gas'!K53:L53+[5]SCVNG!K53+[5]Florence!K53+'[5]MG&amp;E'!K53:L53</f>
        <v>102</v>
      </c>
      <c r="L53" s="108"/>
    </row>
    <row r="54" spans="1:13" s="2" customFormat="1" x14ac:dyDescent="0.25">
      <c r="A54" s="101" t="s">
        <v>58</v>
      </c>
      <c r="B54" s="102"/>
      <c r="C54" s="102"/>
      <c r="D54" s="103"/>
      <c r="E54" s="107">
        <f>'[5]WI Gas'!E54:F54+[5]WEPCO!E54+[5]WPSC!E54+[5]Alliant!E54+[5]NSP!E54+[5]MWNG!E54+'[5]SWL&amp;P'!E54:F54+'[5]City Gas'!E54:F54+[5]SCVNG!E54+[5]Florence!E54+'[5]MG&amp;E'!E54:F54</f>
        <v>154</v>
      </c>
      <c r="F54" s="108"/>
      <c r="G54" s="107">
        <f>'[5]WI Gas'!G54:H54+[5]WEPCO!G54+[5]WPSC!G54+[5]Alliant!G54+[5]NSP!G54+[5]MWNG!G54+'[5]SWL&amp;P'!G54:H54+'[5]City Gas'!G54:H54+[5]SCVNG!G54+[5]Florence!G54+'[5]MG&amp;E'!G54:H54</f>
        <v>17</v>
      </c>
      <c r="H54" s="108"/>
      <c r="I54" s="107">
        <f>'[5]WI Gas'!I54:J54+[5]WEPCO!I54+[5]WPSC!I54+[5]Alliant!I54+[5]NSP!I54+[5]MWNG!I54+'[5]SWL&amp;P'!I54:J54+'[5]City Gas'!I54:J54+[5]SCVNG!I54+[5]Florence!I54+'[5]MG&amp;E'!I54:J54</f>
        <v>3879</v>
      </c>
      <c r="J54" s="108"/>
      <c r="K54" s="107">
        <f>'[5]WI Gas'!K54:L54+[5]WEPCO!K54+[5]WPSC!K54+[5]Alliant!K54+[5]NSP!K54+[5]MWNG!K54+'[5]SWL&amp;P'!K54:L54+'[5]City Gas'!K54:L54+[5]SCVNG!K54+[5]Florence!K54+'[5]MG&amp;E'!K54:L54</f>
        <v>481</v>
      </c>
      <c r="L54" s="108"/>
    </row>
    <row r="55" spans="1:13" s="2" customFormat="1" x14ac:dyDescent="0.25">
      <c r="A55" s="101" t="s">
        <v>59</v>
      </c>
      <c r="B55" s="102"/>
      <c r="C55" s="102"/>
      <c r="D55" s="103"/>
      <c r="E55" s="107">
        <f>'[5]WI Gas'!E55:F55+[5]WEPCO!E55+[5]WPSC!E55+[5]Alliant!E55+[5]NSP!E55+[5]MWNG!E55+'[5]SWL&amp;P'!E55:F55+'[5]City Gas'!E55:F55+[5]SCVNG!E55+[5]Florence!E55+'[5]MG&amp;E'!E55:F55</f>
        <v>27</v>
      </c>
      <c r="F55" s="108"/>
      <c r="G55" s="107">
        <f>'[5]WI Gas'!G55:H55+[5]WEPCO!G55+[5]WPSC!G55+[5]Alliant!G55+[5]NSP!G55+[5]MWNG!G55+'[5]SWL&amp;P'!G55:H55+'[5]City Gas'!G55:H55+[5]SCVNG!G55+[5]Florence!G55+'[5]MG&amp;E'!G55:H55</f>
        <v>4</v>
      </c>
      <c r="H55" s="108"/>
      <c r="I55" s="107">
        <f>'[5]WI Gas'!I55:J55+[5]WEPCO!I55+[5]WPSC!I55+[5]Alliant!I55+[5]NSP!I55+[5]MWNG!I55+'[5]SWL&amp;P'!I55:J55+'[5]City Gas'!I55:J55+[5]SCVNG!I55+[5]Florence!I55+'[5]MG&amp;E'!I55:J55</f>
        <v>70</v>
      </c>
      <c r="J55" s="108"/>
      <c r="K55" s="107">
        <f>'[5]WI Gas'!K55:L55+[5]WEPCO!K55+[5]WPSC!K55+[5]Alliant!K55+[5]NSP!K55+[5]MWNG!K55+'[5]SWL&amp;P'!K55:L55+'[5]City Gas'!K55:L55+[5]SCVNG!K55+[5]Florence!K55+'[5]MG&amp;E'!K55:L55</f>
        <v>14</v>
      </c>
      <c r="L55" s="108"/>
    </row>
    <row r="56" spans="1:13" s="2" customFormat="1" x14ac:dyDescent="0.25">
      <c r="A56" s="101" t="s">
        <v>10</v>
      </c>
      <c r="B56" s="102"/>
      <c r="C56" s="102"/>
      <c r="D56" s="103"/>
      <c r="E56" s="107">
        <f>'[5]WI Gas'!E56:F56+[5]WEPCO!E56+[5]WPSC!E56+[5]Alliant!E56+[5]NSP!E56+[5]MWNG!E56+'[5]SWL&amp;P'!E56:F56+'[5]City Gas'!E56:F56+[5]SCVNG!E56+[5]Florence!E56+'[5]MG&amp;E'!E56:F56</f>
        <v>11</v>
      </c>
      <c r="F56" s="108"/>
      <c r="G56" s="107">
        <f>'[5]WI Gas'!G56:H56+[5]WEPCO!G56+[5]WPSC!G56+[5]Alliant!G56+[5]NSP!G56+[5]MWNG!G56+'[5]SWL&amp;P'!G56:H56+'[5]City Gas'!G56:H56+[5]SCVNG!G56+[5]Florence!G56+'[5]MG&amp;E'!G56:H56</f>
        <v>5</v>
      </c>
      <c r="H56" s="108"/>
      <c r="I56" s="107">
        <f>'[5]WI Gas'!I56:J56+[5]WEPCO!I56+[5]WPSC!I56+[5]Alliant!I56+[5]NSP!I56+[5]MWNG!I56+'[5]SWL&amp;P'!I56:J56+'[5]City Gas'!I56:J56+[5]SCVNG!I56+[5]Florence!I56+'[5]MG&amp;E'!I56:J56</f>
        <v>199</v>
      </c>
      <c r="J56" s="108"/>
      <c r="K56" s="107">
        <f>'[5]WI Gas'!K56:L56+[5]WEPCO!K56+[5]WPSC!K56+[5]Alliant!K56+[5]NSP!K56+[5]MWNG!K56+'[5]SWL&amp;P'!K56:L56+'[5]City Gas'!K56:L56+[5]SCVNG!K56+[5]Florence!K56+'[5]MG&amp;E'!K56:L56</f>
        <v>34</v>
      </c>
      <c r="L56" s="108"/>
      <c r="M56" s="2">
        <f>SUM(E49:F56)+SUM(I49:J56)+G57</f>
        <v>7392</v>
      </c>
    </row>
    <row r="57" spans="1:13" s="2" customFormat="1" x14ac:dyDescent="0.25">
      <c r="A57" s="97" t="s">
        <v>60</v>
      </c>
      <c r="B57" s="97"/>
      <c r="C57" s="97"/>
      <c r="D57" s="97"/>
      <c r="E57" s="97"/>
      <c r="F57" s="97"/>
      <c r="G57" s="337">
        <f>'[5]WI Gas'!G57:L57+[5]WEPCO!G57+[5]WPSC!G57+[5]Alliant!G57+[5]NSP!G57+[5]MWNG!G57+'[5]SWL&amp;P'!G57:L57+'[5]City Gas'!G57:L57+[5]SCVNG!G57+[5]Florence!G57+'[5]MG&amp;E'!G57:L57</f>
        <v>829</v>
      </c>
      <c r="H57" s="338"/>
      <c r="I57" s="338"/>
      <c r="J57" s="338"/>
      <c r="K57" s="338"/>
      <c r="L57" s="339"/>
    </row>
    <row r="58" spans="1:13" s="2" customFormat="1" x14ac:dyDescent="0.25">
      <c r="A58" s="85" t="s">
        <v>114</v>
      </c>
      <c r="B58" s="85"/>
      <c r="C58" s="85"/>
      <c r="D58" s="85"/>
      <c r="E58" s="85"/>
      <c r="F58" s="86"/>
      <c r="G58" s="337">
        <f>'[5]WI Gas'!G58:L58+[5]WEPCO!G58+[5]WPSC!G58+[5]Alliant!G58+[5]NSP!G58+[5]MWNG!G58+'[5]SWL&amp;P'!G58:L58+'[5]City Gas'!G58:L58+[5]SCVNG!G58+[5]Florence!G58+'[5]MG&amp;E'!G58:L58</f>
        <v>144</v>
      </c>
      <c r="H58" s="338"/>
      <c r="I58" s="338"/>
      <c r="J58" s="338"/>
      <c r="K58" s="338"/>
      <c r="L58" s="339"/>
    </row>
    <row r="59" spans="1:13" s="2" customFormat="1" x14ac:dyDescent="0.25">
      <c r="A59" s="79" t="s">
        <v>61</v>
      </c>
      <c r="B59" s="79"/>
      <c r="C59" s="79"/>
      <c r="D59" s="79"/>
      <c r="E59" s="79" t="s">
        <v>62</v>
      </c>
      <c r="F59" s="79"/>
      <c r="G59" s="79"/>
      <c r="H59" s="79"/>
      <c r="I59" s="79"/>
      <c r="J59" s="79"/>
      <c r="K59" s="79"/>
      <c r="L59" s="79"/>
    </row>
    <row r="60" spans="1:13" s="2" customFormat="1" x14ac:dyDescent="0.25">
      <c r="A60" s="84" t="s">
        <v>99</v>
      </c>
      <c r="B60" s="85"/>
      <c r="C60" s="86"/>
      <c r="D60" s="4">
        <f>[5]Alliant!D60+'[5]City Gas'!D60+[5]Florence!D60+'[5]MG&amp;E'!D60+[5]MWNG!D60+[5]NSP!D60+[5]SCVNG!D60+'[5]SWL&amp;P'!D60+[5]WEPCO!D60+'[5]WI Gas'!D60+[5]WPSC!D60</f>
        <v>1331</v>
      </c>
      <c r="E60" s="87" t="s">
        <v>64</v>
      </c>
      <c r="F60" s="88"/>
      <c r="G60" s="88"/>
      <c r="H60" s="88"/>
      <c r="I60" s="88"/>
      <c r="J60" s="88"/>
      <c r="K60" s="89"/>
      <c r="L60" s="51">
        <f>[5]Alliant!L60+'[5]City Gas'!L60+[5]Florence!L60+'[5]MG&amp;E'!L60+[5]MWNG!L60+[5]NSP!L60+[5]SCVNG!L60+'[5]SWL&amp;P'!L60+[5]WEPCO!L60+'[5]WI Gas'!L60+[5]WPSC!L60</f>
        <v>29716</v>
      </c>
    </row>
    <row r="61" spans="1:13" s="2" customFormat="1" x14ac:dyDescent="0.25">
      <c r="A61" s="46" t="s">
        <v>100</v>
      </c>
      <c r="B61" s="47"/>
      <c r="C61" s="48"/>
      <c r="D61" s="49">
        <f>[5]Alliant!D61+'[5]City Gas'!D61+[5]Florence!D61+'[5]MG&amp;E'!D61+[5]MWNG!D61+[5]NSP!D61+[5]SCVNG!D61+'[5]SWL&amp;P'!D61+[5]WEPCO!D61+'[5]WI Gas'!D61+[5]WPSC!D61</f>
        <v>262</v>
      </c>
      <c r="E61" s="90" t="s">
        <v>66</v>
      </c>
      <c r="F61" s="90"/>
      <c r="G61" s="90"/>
      <c r="H61" s="90"/>
      <c r="I61" s="90"/>
      <c r="J61" s="90"/>
      <c r="K61" s="90"/>
      <c r="L61" s="4">
        <f>[5]Alliant!L61+'[5]City Gas'!L61+[5]Florence!L61+'[5]MG&amp;E'!L61+[5]MWNG!L61+[5]NSP!L61+[5]SCVNG!L61+'[5]SWL&amp;P'!L61+[5]WEPCO!L61+'[5]WI Gas'!L61+[5]WPSC!L61</f>
        <v>428000</v>
      </c>
    </row>
    <row r="62" spans="1:13" s="2" customFormat="1" ht="15.75" customHeight="1" x14ac:dyDescent="0.25">
      <c r="A62" s="46" t="s">
        <v>101</v>
      </c>
      <c r="B62" s="47"/>
      <c r="C62" s="48"/>
      <c r="D62" s="49">
        <f>[5]Alliant!D62+'[5]City Gas'!D62+[5]Florence!D62+'[5]MG&amp;E'!D62+[5]MWNG!D62+[5]NSP!D62+[5]SCVNG!D62+'[5]SWL&amp;P'!D62+[5]WEPCO!D62+'[5]WI Gas'!D62+[5]WPSC!D62</f>
        <v>222</v>
      </c>
      <c r="E62" s="91" t="s">
        <v>107</v>
      </c>
      <c r="F62" s="91"/>
      <c r="G62" s="91"/>
      <c r="H62" s="91"/>
      <c r="I62" s="91"/>
      <c r="J62" s="91"/>
      <c r="K62" s="91"/>
      <c r="L62" s="334">
        <f>[5]Alliant!L62+'[5]City Gas'!L62:L63+[5]Florence!L62+'[5]MG&amp;E'!L62:L63+[5]MWNG!L62+[5]NSP!L62+[5]SCVNG!L62+'[5]SWL&amp;P'!L62:L63+[5]WEPCO!L62+'[5]WI Gas'!L62:L63+[5]WPSC!L62</f>
        <v>1023</v>
      </c>
    </row>
    <row r="63" spans="1:13" s="2" customFormat="1" x14ac:dyDescent="0.25">
      <c r="A63" s="46" t="s">
        <v>102</v>
      </c>
      <c r="B63" s="47"/>
      <c r="C63" s="48"/>
      <c r="D63" s="49">
        <f>[5]Alliant!D63+'[5]City Gas'!D63+[5]Florence!D63+'[5]MG&amp;E'!D63+[5]MWNG!D63+[5]NSP!D63+[5]SCVNG!D63+'[5]SWL&amp;P'!D63+[5]WEPCO!D63+'[5]WI Gas'!D63+[5]WPSC!D63</f>
        <v>799</v>
      </c>
      <c r="E63" s="91"/>
      <c r="F63" s="91"/>
      <c r="G63" s="91"/>
      <c r="H63" s="91"/>
      <c r="I63" s="91"/>
      <c r="J63" s="91"/>
      <c r="K63" s="91"/>
      <c r="L63" s="335"/>
    </row>
    <row r="64" spans="1:13" s="2" customFormat="1" ht="15.75" customHeight="1" x14ac:dyDescent="0.25">
      <c r="A64" s="46" t="s">
        <v>103</v>
      </c>
      <c r="B64" s="47"/>
      <c r="C64" s="48"/>
      <c r="D64" s="49">
        <f>[5]Alliant!D64+'[5]City Gas'!D64+[5]Florence!D64+'[5]MG&amp;E'!D64+[5]MWNG!D64+[5]NSP!D64+[5]SCVNG!D64+'[5]SWL&amp;P'!D64+[5]WEPCO!D64+'[5]WI Gas'!D64+[5]WPSC!D64</f>
        <v>48</v>
      </c>
      <c r="E64" s="91" t="s">
        <v>108</v>
      </c>
      <c r="F64" s="91"/>
      <c r="G64" s="91"/>
      <c r="H64" s="91"/>
      <c r="I64" s="91"/>
      <c r="J64" s="91"/>
      <c r="K64" s="91"/>
      <c r="L64" s="336">
        <f>[5]Alliant!L64+'[5]City Gas'!L64:L65+[5]Florence!L64+'[5]MG&amp;E'!L64:L65+[5]MWNG!L64+[5]NSP!L64+[5]SCVNG!L64+'[5]SWL&amp;P'!L64:L65+[5]WEPCO!L64+'[5]WI Gas'!L64:L65+[5]WPSC!L64</f>
        <v>60111</v>
      </c>
    </row>
    <row r="65" spans="1:12" s="2" customFormat="1" x14ac:dyDescent="0.25">
      <c r="A65" s="94" t="s">
        <v>65</v>
      </c>
      <c r="B65" s="95"/>
      <c r="C65" s="96"/>
      <c r="D65" s="4">
        <f>[5]Alliant!D65+'[5]City Gas'!D65+[5]Florence!D65+'[5]MG&amp;E'!D65+[5]MWNG!D65+[5]NSP!D65+[5]SCVNG!D65+'[5]SWL&amp;P'!D65+[5]WEPCO!D65+'[5]WI Gas'!D65+[5]WPSC!D65</f>
        <v>835879</v>
      </c>
      <c r="E65" s="91"/>
      <c r="F65" s="91"/>
      <c r="G65" s="91"/>
      <c r="H65" s="91"/>
      <c r="I65" s="91"/>
      <c r="J65" s="91"/>
      <c r="K65" s="91"/>
      <c r="L65" s="336"/>
    </row>
    <row r="66" spans="1:12" s="2" customFormat="1" x14ac:dyDescent="0.25">
      <c r="A66" s="7"/>
      <c r="B66" s="8"/>
      <c r="C66" s="8"/>
      <c r="D66" s="8"/>
      <c r="E66" s="8"/>
      <c r="F66" s="8"/>
      <c r="G66" s="8"/>
      <c r="H66" s="8"/>
      <c r="I66" s="8"/>
      <c r="J66" s="8"/>
      <c r="K66" s="8"/>
      <c r="L66" s="9"/>
    </row>
    <row r="67" spans="1:12" s="2" customFormat="1" x14ac:dyDescent="0.25">
      <c r="A67" s="79" t="s">
        <v>67</v>
      </c>
      <c r="B67" s="79"/>
      <c r="C67" s="79"/>
      <c r="D67" s="79"/>
      <c r="E67" s="79" t="s">
        <v>68</v>
      </c>
      <c r="F67" s="79"/>
      <c r="G67" s="79"/>
      <c r="H67" s="79"/>
      <c r="I67" s="79"/>
      <c r="J67" s="79"/>
      <c r="K67" s="79"/>
      <c r="L67" s="79"/>
    </row>
    <row r="68" spans="1:12" s="2" customFormat="1" x14ac:dyDescent="0.25">
      <c r="A68" s="80" t="s">
        <v>69</v>
      </c>
      <c r="B68" s="80"/>
      <c r="C68" s="80"/>
      <c r="D68" s="106">
        <f>'[5]WI Gas'!D68:D69+[5]WEPCO!D68+[5]WPSC!D68+[5]Alliant!D68+[5]NSP!D68+[5]MWNG!D68+'[5]SWL&amp;P'!D68:D69+'[5]City Gas'!D68:D69+[5]SCVNG!D68+[5]Florence!D68+'[5]MG&amp;E'!D68:D69</f>
        <v>0</v>
      </c>
      <c r="E68" s="80" t="s">
        <v>70</v>
      </c>
      <c r="F68" s="80"/>
      <c r="G68" s="80"/>
      <c r="H68" s="80"/>
      <c r="I68" s="80"/>
      <c r="J68" s="80"/>
      <c r="K68" s="80"/>
      <c r="L68" s="109" t="s">
        <v>71</v>
      </c>
    </row>
    <row r="69" spans="1:12" s="2" customFormat="1" x14ac:dyDescent="0.25">
      <c r="A69" s="80"/>
      <c r="B69" s="80"/>
      <c r="C69" s="80"/>
      <c r="D69" s="106"/>
      <c r="E69" s="80"/>
      <c r="F69" s="80"/>
      <c r="G69" s="80"/>
      <c r="H69" s="80"/>
      <c r="I69" s="80"/>
      <c r="J69" s="80"/>
      <c r="K69" s="80"/>
      <c r="L69" s="109"/>
    </row>
    <row r="70" spans="1:12" x14ac:dyDescent="0.25">
      <c r="A70" s="18"/>
      <c r="B70" s="19"/>
      <c r="C70" s="19"/>
      <c r="D70" s="19"/>
      <c r="E70" s="19"/>
      <c r="F70" s="19"/>
      <c r="G70" s="19"/>
      <c r="H70" s="19"/>
      <c r="I70" s="19"/>
      <c r="J70" s="19"/>
      <c r="K70" s="19"/>
      <c r="L70" s="20"/>
    </row>
    <row r="71" spans="1:12" x14ac:dyDescent="0.25">
      <c r="A71" s="316" t="s">
        <v>72</v>
      </c>
      <c r="B71" s="316"/>
      <c r="C71" s="316"/>
      <c r="D71" s="316"/>
      <c r="E71" s="316"/>
      <c r="F71" s="316"/>
      <c r="G71" s="316"/>
      <c r="H71" s="316"/>
      <c r="I71" s="316"/>
      <c r="J71" s="316"/>
      <c r="K71" s="316"/>
      <c r="L71" s="316"/>
    </row>
    <row r="72" spans="1:12" x14ac:dyDescent="0.25">
      <c r="A72" s="313" t="s">
        <v>73</v>
      </c>
      <c r="B72" s="314"/>
      <c r="C72" s="314"/>
      <c r="D72" s="314"/>
      <c r="E72" s="314"/>
      <c r="F72" s="314"/>
      <c r="G72" s="314"/>
      <c r="H72" s="314"/>
      <c r="I72" s="314"/>
      <c r="J72" s="314"/>
      <c r="K72" s="314"/>
      <c r="L72" s="315"/>
    </row>
    <row r="73" spans="1:12" x14ac:dyDescent="0.25">
      <c r="A73" s="26" t="s">
        <v>18</v>
      </c>
      <c r="B73" s="333">
        <f>L12</f>
        <v>41620.034999999996</v>
      </c>
      <c r="C73" s="333"/>
      <c r="D73" s="27"/>
      <c r="E73" s="27"/>
      <c r="F73" s="27"/>
      <c r="G73" s="27"/>
      <c r="H73" s="27"/>
      <c r="I73" s="27"/>
      <c r="J73" s="27"/>
      <c r="K73" s="27"/>
      <c r="L73" s="28"/>
    </row>
    <row r="74" spans="1:12" x14ac:dyDescent="0.25">
      <c r="A74" s="26" t="s">
        <v>74</v>
      </c>
      <c r="B74" s="333">
        <f>L82</f>
        <v>31082.349696969697</v>
      </c>
      <c r="C74" s="333"/>
      <c r="D74" s="27"/>
      <c r="E74" s="27"/>
      <c r="F74" s="27"/>
      <c r="G74" s="27"/>
      <c r="H74" s="27"/>
      <c r="I74" s="27"/>
      <c r="J74" s="27"/>
      <c r="K74" s="27"/>
      <c r="L74" s="28"/>
    </row>
    <row r="75" spans="1:12" x14ac:dyDescent="0.25">
      <c r="A75" s="26" t="s">
        <v>75</v>
      </c>
      <c r="B75" s="333">
        <f>SUM(B73:C74)</f>
        <v>72702.38469696969</v>
      </c>
      <c r="C75" s="333"/>
      <c r="D75" s="27"/>
      <c r="E75" s="27"/>
      <c r="F75" s="27"/>
      <c r="G75" s="27"/>
      <c r="H75" s="27"/>
      <c r="I75" s="27"/>
      <c r="J75" s="27"/>
      <c r="K75" s="27"/>
      <c r="L75" s="28"/>
    </row>
    <row r="76" spans="1:12" x14ac:dyDescent="0.25">
      <c r="A76" s="26"/>
      <c r="B76" s="29"/>
      <c r="C76" s="29"/>
      <c r="D76" s="27"/>
      <c r="E76" s="27"/>
      <c r="F76" s="27"/>
      <c r="G76" s="27"/>
      <c r="H76" s="27"/>
      <c r="I76" s="27"/>
      <c r="J76" s="27"/>
      <c r="K76" s="27"/>
      <c r="L76" s="28"/>
    </row>
    <row r="77" spans="1:12" x14ac:dyDescent="0.25">
      <c r="A77" s="316" t="s">
        <v>76</v>
      </c>
      <c r="B77" s="316"/>
      <c r="C77" s="316"/>
      <c r="D77" s="316"/>
      <c r="E77" s="316"/>
      <c r="F77" s="316"/>
      <c r="G77" s="316"/>
      <c r="H77" s="316"/>
      <c r="I77" s="316"/>
      <c r="J77" s="316"/>
      <c r="K77" s="316"/>
      <c r="L77" s="316"/>
    </row>
    <row r="78" spans="1:12" ht="15.6" customHeight="1" x14ac:dyDescent="0.25">
      <c r="A78" s="313" t="s">
        <v>77</v>
      </c>
      <c r="B78" s="314"/>
      <c r="C78" s="314"/>
      <c r="D78" s="314"/>
      <c r="E78" s="314"/>
      <c r="F78" s="314"/>
      <c r="G78" s="314"/>
      <c r="H78" s="314"/>
      <c r="I78" s="314"/>
      <c r="J78" s="314"/>
      <c r="K78" s="314"/>
      <c r="L78" s="315"/>
    </row>
    <row r="79" spans="1:12" ht="15.6" customHeight="1" x14ac:dyDescent="0.25">
      <c r="A79" s="30"/>
      <c r="B79" s="326" t="s">
        <v>5</v>
      </c>
      <c r="C79" s="326"/>
      <c r="D79" s="326"/>
      <c r="E79" s="326"/>
      <c r="F79" s="326" t="s">
        <v>6</v>
      </c>
      <c r="G79" s="326" t="s">
        <v>7</v>
      </c>
      <c r="H79" s="326" t="s">
        <v>8</v>
      </c>
      <c r="I79" s="327" t="s">
        <v>9</v>
      </c>
      <c r="J79" s="328" t="s">
        <v>10</v>
      </c>
      <c r="K79" s="329"/>
      <c r="L79" s="332" t="s">
        <v>11</v>
      </c>
    </row>
    <row r="80" spans="1:12" ht="15.6" customHeight="1" x14ac:dyDescent="0.25">
      <c r="A80" s="30"/>
      <c r="B80" s="322" t="s">
        <v>12</v>
      </c>
      <c r="C80" s="322"/>
      <c r="D80" s="322" t="s">
        <v>13</v>
      </c>
      <c r="E80" s="322"/>
      <c r="F80" s="322"/>
      <c r="G80" s="322"/>
      <c r="H80" s="322"/>
      <c r="I80" s="325"/>
      <c r="J80" s="328"/>
      <c r="K80" s="329"/>
      <c r="L80" s="319"/>
    </row>
    <row r="81" spans="1:12" x14ac:dyDescent="0.25">
      <c r="A81" s="30"/>
      <c r="B81" s="31" t="s">
        <v>14</v>
      </c>
      <c r="C81" s="31" t="s">
        <v>15</v>
      </c>
      <c r="D81" s="31" t="s">
        <v>16</v>
      </c>
      <c r="E81" s="31" t="s">
        <v>17</v>
      </c>
      <c r="F81" s="322"/>
      <c r="G81" s="322"/>
      <c r="H81" s="322"/>
      <c r="I81" s="325"/>
      <c r="J81" s="330"/>
      <c r="K81" s="331"/>
      <c r="L81" s="319"/>
    </row>
    <row r="82" spans="1:12" x14ac:dyDescent="0.25">
      <c r="A82" s="32" t="s">
        <v>74</v>
      </c>
      <c r="B82" s="31">
        <f>'[5]WI Gas'!B82+[5]WEPCO!B82+[5]WPSC!B82+[5]Alliant!B82+[5]NSP!B82+[5]MWNG!B82+'[5]SWL&amp;P'!B82+'[5]City Gas'!B82+[5]SCVNG!B82+[5]Florence!B82+'[5]MG&amp;E'!B82</f>
        <v>1.9128787878787877E-2</v>
      </c>
      <c r="C82" s="31">
        <f>'[5]WI Gas'!C82+[5]WEPCO!C82+[5]WPSC!C82+[5]Alliant!C82+[5]NSP!C82+[5]MWNG!C82+'[5]SWL&amp;P'!C82+'[5]City Gas'!C82+[5]SCVNG!C82+[5]Florence!C82+'[5]MG&amp;E'!C82</f>
        <v>7.5941287878787875</v>
      </c>
      <c r="D82" s="31">
        <f>'[5]WI Gas'!D82+[5]WEPCO!D82+[5]WPSC!D82+[5]Alliant!D82+[5]NSP!D82+[5]MWNG!D82+'[5]SWL&amp;P'!D82+'[5]City Gas'!D82+[5]SCVNG!D82+[5]Florence!D82+'[5]MG&amp;E'!D82</f>
        <v>0</v>
      </c>
      <c r="E82" s="31">
        <f>'[5]WI Gas'!E82+[5]WEPCO!E82+[5]WPSC!E82+[5]Alliant!E82+[5]NSP!E82+[5]MWNG!E82+'[5]SWL&amp;P'!E82+'[5]City Gas'!E82+[5]SCVNG!E82+[5]Florence!E82+'[5]MG&amp;E'!E82</f>
        <v>3854.3555643939389</v>
      </c>
      <c r="F82" s="31">
        <f>'[5]WI Gas'!F82+[5]WEPCO!F82+[5]WPSC!F82+[5]Alliant!F82+[5]NSP!F82+[5]MWNG!F82+'[5]SWL&amp;P'!F82+'[5]City Gas'!F82+[5]SCVNG!F82+[5]Florence!F82+'[5]MG&amp;E'!F82</f>
        <v>0</v>
      </c>
      <c r="G82" s="31">
        <f>'[5]WI Gas'!G82+[5]WEPCO!G82+[5]WPSC!G82+[5]Alliant!G82+[5]NSP!G82+[5]MWNG!G82+'[5]SWL&amp;P'!G82+'[5]City Gas'!G82+[5]SCVNG!G82+[5]Florence!G82+'[5]MG&amp;E'!G82</f>
        <v>144.67784090909089</v>
      </c>
      <c r="H82" s="31">
        <f>'[5]WI Gas'!H82+[5]WEPCO!H82+[5]WPSC!H82+[5]Alliant!H82+[5]NSP!H82+[5]MWNG!H82+'[5]SWL&amp;P'!H82+'[5]City Gas'!H82+[5]SCVNG!H82+[5]Florence!H82+'[5]MG&amp;E'!H82</f>
        <v>0</v>
      </c>
      <c r="I82" s="31">
        <f>'[5]WI Gas'!I82+[5]WEPCO!I82+[5]WPSC!I82+[5]Alliant!I82+[5]NSP!I82+[5]MWNG!I82+'[5]SWL&amp;P'!I82+'[5]City Gas'!I82+[5]SCVNG!I82+[5]Florence!I82+'[5]MG&amp;E'!I82</f>
        <v>27035.742996212124</v>
      </c>
      <c r="J82" s="317">
        <f>'[5]WI Gas'!J82:K82+[5]WEPCO!J82+[5]WPSC!J82+[5]Alliant!J82+[5]NSP!J82+[5]MWNG!J82+'[5]SWL&amp;P'!J82:K82+'[5]City Gas'!J82:K82+[5]SCVNG!J82+[5]Florence!J82+'[5]MG&amp;E'!J82:K82</f>
        <v>39.96003787878788</v>
      </c>
      <c r="K82" s="323"/>
      <c r="L82" s="33">
        <f>SUM(B82:J82)</f>
        <v>31082.349696969697</v>
      </c>
    </row>
    <row r="83" spans="1:12" x14ac:dyDescent="0.25">
      <c r="A83" s="34"/>
      <c r="B83" s="27"/>
      <c r="C83" s="27"/>
      <c r="D83" s="27"/>
      <c r="E83" s="27"/>
      <c r="F83" s="27"/>
      <c r="G83" s="27"/>
      <c r="H83" s="27"/>
      <c r="I83" s="27"/>
      <c r="J83" s="27"/>
      <c r="K83" s="27"/>
      <c r="L83" s="28"/>
    </row>
    <row r="84" spans="1:12" x14ac:dyDescent="0.25">
      <c r="A84" s="324" t="s">
        <v>78</v>
      </c>
      <c r="B84" s="324"/>
      <c r="C84" s="324"/>
      <c r="D84" s="324"/>
      <c r="E84" s="324"/>
      <c r="F84" s="324"/>
      <c r="G84" s="324"/>
      <c r="H84" s="324"/>
      <c r="I84" s="324"/>
      <c r="J84" s="324"/>
      <c r="K84" s="324"/>
      <c r="L84" s="324"/>
    </row>
    <row r="85" spans="1:12" x14ac:dyDescent="0.25">
      <c r="A85" s="35" t="s">
        <v>21</v>
      </c>
      <c r="B85" s="31" t="s">
        <v>22</v>
      </c>
      <c r="C85" s="31" t="s">
        <v>35</v>
      </c>
      <c r="D85" s="325" t="s">
        <v>36</v>
      </c>
      <c r="E85" s="325"/>
      <c r="F85" s="325" t="s">
        <v>24</v>
      </c>
      <c r="G85" s="325"/>
      <c r="H85" s="325" t="s">
        <v>25</v>
      </c>
      <c r="I85" s="325"/>
      <c r="J85" s="317" t="s">
        <v>37</v>
      </c>
      <c r="K85" s="323"/>
      <c r="L85" s="33" t="s">
        <v>11</v>
      </c>
    </row>
    <row r="86" spans="1:12" x14ac:dyDescent="0.25">
      <c r="A86" s="32" t="s">
        <v>5</v>
      </c>
      <c r="B86" s="31">
        <f>'[5]WI Gas'!B86+[5]WEPCO!B86+[5]WPSC!B86+[5]Alliant!B86+[5]NSP!B86+[5]MWNG!B86+'[5]SWL&amp;P'!B86+'[5]City Gas'!B86+[5]SCVNG!B86+[5]Florence!B86+'[5]MG&amp;E'!B86</f>
        <v>5.7386363636363638E-2</v>
      </c>
      <c r="C86" s="31">
        <f>'[5]WI Gas'!C86+[5]WEPCO!C86+[5]WPSC!C86+[5]Alliant!C86+[5]NSP!C86+[5]MWNG!C86+'[5]SWL&amp;P'!C86+'[5]City Gas'!C86+[5]SCVNG!C86+[5]Florence!C86+'[5]MG&amp;E'!C86</f>
        <v>3411.9749583333328</v>
      </c>
      <c r="D86" s="317">
        <f>'[5]WI Gas'!D86:E86+[5]WEPCO!D86+[5]WPSC!D86+[5]Alliant!D86+[5]NSP!D86+[5]MWNG!D86+'[5]SWL&amp;P'!D86:E86+'[5]City Gas'!D86:E86+[5]SCVNG!D86+[5]Florence!D86+'[5]MG&amp;E'!D86:E86</f>
        <v>427.18600946969696</v>
      </c>
      <c r="E86" s="323"/>
      <c r="F86" s="317">
        <f>'[5]WI Gas'!F86:G86+[5]WEPCO!F86+[5]WPSC!F86+[5]Alliant!F86+[5]NSP!F86+[5]MWNG!F86+'[5]SWL&amp;P'!F86:G86+'[5]City Gas'!F86:G86+[5]SCVNG!F86+[5]Florence!F86+'[5]MG&amp;E'!F86:G86</f>
        <v>18.723628787878784</v>
      </c>
      <c r="G86" s="323"/>
      <c r="H86" s="317">
        <f>'[5]WI Gas'!H86:I86+[5]WEPCO!H86+[5]WPSC!H86+[5]Alliant!H86+[5]NSP!H86+[5]MWNG!H86+'[5]SWL&amp;P'!H86:I86+'[5]City Gas'!H86:I86+[5]SCVNG!H86+[5]Florence!H86+'[5]MG&amp;E'!H86:I86</f>
        <v>3.9030606060606066</v>
      </c>
      <c r="I86" s="323"/>
      <c r="J86" s="317">
        <f>'[5]WI Gas'!J86:K86+[5]WEPCO!J86+[5]WPSC!J86+[5]Alliant!J86+[5]NSP!J86+[5]MWNG!J86+'[5]SWL&amp;P'!J86:K86+'[5]City Gas'!J86:K86+[5]SCVNG!J86+[5]Florence!J86+'[5]MG&amp;E'!J86:K86</f>
        <v>0.12377840909090909</v>
      </c>
      <c r="K86" s="323"/>
      <c r="L86" s="33">
        <f>SUM(B86:J86)</f>
        <v>3861.9688219696964</v>
      </c>
    </row>
    <row r="87" spans="1:12" x14ac:dyDescent="0.25">
      <c r="A87" s="32" t="s">
        <v>28</v>
      </c>
      <c r="B87" s="31">
        <f>'[5]WI Gas'!B87+[5]WEPCO!B87+[5]WPSC!B87+[5]Alliant!B87+[5]NSP!B87+[5]MWNG!B87+'[5]SWL&amp;P'!B87+'[5]City Gas'!B87+[5]SCVNG!B87+[5]Florence!B87+'[5]MG&amp;E'!B87</f>
        <v>0</v>
      </c>
      <c r="C87" s="31">
        <f>'[5]WI Gas'!C87+[5]WEPCO!C87+[5]WPSC!C87+[5]Alliant!C87+[5]NSP!C87+[5]MWNG!C87+'[5]SWL&amp;P'!C87+'[5]City Gas'!C87+[5]SCVNG!C87+[5]Florence!C87+'[5]MG&amp;E'!C87</f>
        <v>0</v>
      </c>
      <c r="D87" s="317">
        <f>'[5]WI Gas'!D87:E87+[5]WEPCO!D87+[5]WPSC!D87+[5]Alliant!D87+[5]NSP!D87+[5]MWNG!D87+'[5]SWL&amp;P'!D87:E87+'[5]City Gas'!D87:E87+[5]SCVNG!D87+[5]Florence!D87+'[5]MG&amp;E'!D87:E87</f>
        <v>0</v>
      </c>
      <c r="E87" s="323"/>
      <c r="F87" s="317">
        <f>'[5]WI Gas'!F87:G87+[5]WEPCO!F87+[5]WPSC!F87+[5]Alliant!F87+[5]NSP!F87+[5]MWNG!F87+'[5]SWL&amp;P'!F87:G87+'[5]City Gas'!F87:G87+[5]SCVNG!F87+[5]Florence!F87+'[5]MG&amp;E'!F87:G87</f>
        <v>0</v>
      </c>
      <c r="G87" s="323"/>
      <c r="H87" s="317">
        <f>'[5]WI Gas'!H87:I87+[5]WEPCO!H87+[5]WPSC!H87+[5]Alliant!H87+[5]NSP!H87+[5]MWNG!H87+'[5]SWL&amp;P'!H87:I87+'[5]City Gas'!H87:I87+[5]SCVNG!H87+[5]Florence!H87+'[5]MG&amp;E'!H87:I87</f>
        <v>0</v>
      </c>
      <c r="I87" s="323"/>
      <c r="J87" s="317">
        <f>'[5]WI Gas'!J87:K87+[5]WEPCO!J87+[5]WPSC!J87+[5]Alliant!J87+[5]NSP!J87+[5]MWNG!J87+'[5]SWL&amp;P'!J87:K87+'[5]City Gas'!J87:K87+[5]SCVNG!J87+[5]Florence!J87+'[5]MG&amp;E'!J87:K87</f>
        <v>0</v>
      </c>
      <c r="K87" s="323"/>
      <c r="L87" s="33">
        <f t="shared" ref="L87:L94" si="4">SUM(B87:J87)</f>
        <v>0</v>
      </c>
    </row>
    <row r="88" spans="1:12" x14ac:dyDescent="0.25">
      <c r="A88" s="32" t="s">
        <v>7</v>
      </c>
      <c r="B88" s="31">
        <f>'[5]WI Gas'!B88+[5]WEPCO!B88+[5]WPSC!B88+[5]Alliant!B88+[5]NSP!B88+[5]MWNG!B88+'[5]SWL&amp;P'!B88+'[5]City Gas'!B88+[5]SCVNG!B88+[5]Florence!B88+'[5]MG&amp;E'!B88</f>
        <v>0</v>
      </c>
      <c r="C88" s="31">
        <f>'[5]WI Gas'!C88+[5]WEPCO!C88+[5]WPSC!C88+[5]Alliant!C88+[5]NSP!C88+[5]MWNG!C88+'[5]SWL&amp;P'!C88+'[5]City Gas'!C88+[5]SCVNG!C88+[5]Florence!C88+'[5]MG&amp;E'!C88</f>
        <v>0.43238636363636368</v>
      </c>
      <c r="D88" s="317">
        <f>'[5]WI Gas'!D88:E88+[5]WEPCO!D88+[5]WPSC!D88+[5]Alliant!D88+[5]NSP!D88+[5]MWNG!D88+'[5]SWL&amp;P'!D88:E88+'[5]City Gas'!D88:E88+[5]SCVNG!D88+[5]Florence!D88+'[5]MG&amp;E'!D88:E88</f>
        <v>144.24545454545455</v>
      </c>
      <c r="E88" s="323"/>
      <c r="F88" s="317">
        <f>'[5]WI Gas'!F88:G88+[5]WEPCO!F88+[5]WPSC!F88+[5]Alliant!F88+[5]NSP!F88+[5]MWNG!F88+'[5]SWL&amp;P'!F88:G88+'[5]City Gas'!F88:G88+[5]SCVNG!F88+[5]Florence!F88+'[5]MG&amp;E'!F88:G88</f>
        <v>0</v>
      </c>
      <c r="G88" s="323"/>
      <c r="H88" s="317">
        <f>'[5]WI Gas'!H88:I88+[5]WEPCO!H88+[5]WPSC!H88+[5]Alliant!H88+[5]NSP!H88+[5]MWNG!H88+'[5]SWL&amp;P'!H88:I88+'[5]City Gas'!H88:I88+[5]SCVNG!H88+[5]Florence!H88+'[5]MG&amp;E'!H88:I88</f>
        <v>0</v>
      </c>
      <c r="I88" s="323"/>
      <c r="J88" s="317">
        <f>'[5]WI Gas'!J88:K88+[5]WEPCO!J88+[5]WPSC!J88+[5]Alliant!J88+[5]NSP!J88+[5]MWNG!J88+'[5]SWL&amp;P'!J88:K88+'[5]City Gas'!J88:K88+[5]SCVNG!J88+[5]Florence!J88+'[5]MG&amp;E'!J88:K88</f>
        <v>0</v>
      </c>
      <c r="K88" s="323"/>
      <c r="L88" s="33">
        <f t="shared" si="4"/>
        <v>144.67784090909092</v>
      </c>
    </row>
    <row r="89" spans="1:12" x14ac:dyDescent="0.25">
      <c r="A89" s="32" t="s">
        <v>29</v>
      </c>
      <c r="B89" s="31">
        <f>'[5]WI Gas'!B89+[5]WEPCO!B89+[5]WPSC!B89+[5]Alliant!B89+[5]NSP!B89+[5]MWNG!B89+'[5]SWL&amp;P'!B89+'[5]City Gas'!B89+[5]SCVNG!B89+[5]Florence!B89+'[5]MG&amp;E'!B89</f>
        <v>0</v>
      </c>
      <c r="C89" s="31">
        <f>'[5]WI Gas'!C89+[5]WEPCO!C89+[5]WPSC!C89+[5]Alliant!C89+[5]NSP!C89+[5]MWNG!C89+'[5]SWL&amp;P'!C89+'[5]City Gas'!C89+[5]SCVNG!C89+[5]Florence!C89+'[5]MG&amp;E'!C89</f>
        <v>0</v>
      </c>
      <c r="D89" s="317">
        <f>'[5]WI Gas'!D89:E89+[5]WEPCO!D89+[5]WPSC!D89+[5]Alliant!D89+[5]NSP!D89+[5]MWNG!D89+'[5]SWL&amp;P'!D89:E89+'[5]City Gas'!D89:E89+[5]SCVNG!D89+[5]Florence!D89+'[5]MG&amp;E'!D89:E89</f>
        <v>0</v>
      </c>
      <c r="E89" s="323"/>
      <c r="F89" s="317">
        <f>'[5]WI Gas'!F89:G89+[5]WEPCO!F89+[5]WPSC!F89+[5]Alliant!F89+[5]NSP!F89+[5]MWNG!F89+'[5]SWL&amp;P'!F89:G89+'[5]City Gas'!F89:G89+[5]SCVNG!F89+[5]Florence!F89+'[5]MG&amp;E'!F89:G89</f>
        <v>0</v>
      </c>
      <c r="G89" s="323"/>
      <c r="H89" s="317">
        <f>'[5]WI Gas'!H89:I89+[5]WEPCO!H89+[5]WPSC!H89+[5]Alliant!H89+[5]NSP!H89+[5]MWNG!H89+'[5]SWL&amp;P'!H89:I89+'[5]City Gas'!H89:I89+[5]SCVNG!H89+[5]Florence!H89+'[5]MG&amp;E'!H89:I89</f>
        <v>0</v>
      </c>
      <c r="I89" s="323"/>
      <c r="J89" s="317">
        <f>'[5]WI Gas'!J89:K89+[5]WEPCO!J89+[5]WPSC!J89+[5]Alliant!J89+[5]NSP!J89+[5]MWNG!J89+'[5]SWL&amp;P'!J89:K89+'[5]City Gas'!J89:K89+[5]SCVNG!J89+[5]Florence!J89+'[5]MG&amp;E'!J89:K89</f>
        <v>0</v>
      </c>
      <c r="K89" s="323"/>
      <c r="L89" s="33">
        <f t="shared" si="4"/>
        <v>0</v>
      </c>
    </row>
    <row r="90" spans="1:12" x14ac:dyDescent="0.25">
      <c r="A90" s="32" t="s">
        <v>30</v>
      </c>
      <c r="B90" s="31">
        <f>'[5]WI Gas'!B90+[5]WEPCO!B90+[5]WPSC!B90+[5]Alliant!B90+[5]NSP!B90+[5]MWNG!B90+'[5]SWL&amp;P'!B90+'[5]City Gas'!B90+[5]SCVNG!B90+[5]Florence!B90+'[5]MG&amp;E'!B90</f>
        <v>0</v>
      </c>
      <c r="C90" s="31">
        <f>'[5]WI Gas'!C90+[5]WEPCO!C90+[5]WPSC!C90+[5]Alliant!C90+[5]NSP!C90+[5]MWNG!C90+'[5]SWL&amp;P'!C90+'[5]City Gas'!C90+[5]SCVNG!C90+[5]Florence!C90+'[5]MG&amp;E'!C90</f>
        <v>1.2215909090909092</v>
      </c>
      <c r="D90" s="317">
        <f>'[5]WI Gas'!D90:E90+[5]WEPCO!D90+[5]WPSC!D90+[5]Alliant!D90+[5]NSP!D90+[5]MWNG!D90+'[5]SWL&amp;P'!D90:E90+'[5]City Gas'!D90:E90+[5]SCVNG!D90+[5]Florence!D90+'[5]MG&amp;E'!D90:E90</f>
        <v>168.25378787878788</v>
      </c>
      <c r="E90" s="323"/>
      <c r="F90" s="317">
        <f>'[5]WI Gas'!F90:G90+[5]WEPCO!F90+[5]WPSC!F90+[5]Alliant!F90+[5]NSP!F90+[5]MWNG!F90+'[5]SWL&amp;P'!F90:G90+'[5]City Gas'!F90:G90+[5]SCVNG!F90+[5]Florence!F90+'[5]MG&amp;E'!F90:G90</f>
        <v>0</v>
      </c>
      <c r="G90" s="323"/>
      <c r="H90" s="317">
        <f>'[5]WI Gas'!H90:I90+[5]WEPCO!H90+[5]WPSC!H90+[5]Alliant!H90+[5]NSP!H90+[5]MWNG!H90+'[5]SWL&amp;P'!H90:I90+'[5]City Gas'!H90:I90+[5]SCVNG!H90+[5]Florence!H90+'[5]MG&amp;E'!H90:I90</f>
        <v>0</v>
      </c>
      <c r="I90" s="323"/>
      <c r="J90" s="317">
        <f>'[5]WI Gas'!J90:K90+[5]WEPCO!J90+[5]WPSC!J90+[5]Alliant!J90+[5]NSP!J90+[5]MWNG!J90+'[5]SWL&amp;P'!J90:K90+'[5]City Gas'!J90:K90+[5]SCVNG!J90+[5]Florence!J90+'[5]MG&amp;E'!J90:K90</f>
        <v>0</v>
      </c>
      <c r="K90" s="323"/>
      <c r="L90" s="33">
        <f t="shared" si="4"/>
        <v>169.47537878787878</v>
      </c>
    </row>
    <row r="91" spans="1:12" x14ac:dyDescent="0.25">
      <c r="A91" s="32" t="s">
        <v>31</v>
      </c>
      <c r="B91" s="31">
        <f>'[5]WI Gas'!B91+[5]WEPCO!B91+[5]WPSC!B91+[5]Alliant!B91+[5]NSP!B91+[5]MWNG!B91+'[5]SWL&amp;P'!B91+'[5]City Gas'!B91+[5]SCVNG!B91+[5]Florence!B91+'[5]MG&amp;E'!B91</f>
        <v>0.82253787878787876</v>
      </c>
      <c r="C91" s="31">
        <f>'[5]WI Gas'!C91+[5]WEPCO!C91+[5]WPSC!C91+[5]Alliant!C91+[5]NSP!C91+[5]MWNG!C91+'[5]SWL&amp;P'!C91+'[5]City Gas'!C91+[5]SCVNG!C91+[5]Florence!C91+'[5]MG&amp;E'!C91</f>
        <v>26489.316094696969</v>
      </c>
      <c r="D91" s="317">
        <f>'[5]WI Gas'!D91:E91+[5]WEPCO!D91+[5]WPSC!D91+[5]Alliant!D91+[5]NSP!D91+[5]MWNG!D91+'[5]SWL&amp;P'!D91:E91+'[5]City Gas'!D91:E91+[5]SCVNG!D91+[5]Florence!D91+'[5]MG&amp;E'!D91:E91</f>
        <v>348.72182007575759</v>
      </c>
      <c r="E91" s="323"/>
      <c r="F91" s="317">
        <f>'[5]WI Gas'!F91:G91+[5]WEPCO!F91+[5]WPSC!F91+[5]Alliant!F91+[5]NSP!F91+[5]MWNG!F91+'[5]SWL&amp;P'!F91:G91+'[5]City Gas'!F91:G91+[5]SCVNG!F91+[5]Florence!F91+'[5]MG&amp;E'!F91:G91</f>
        <v>25.066818181818181</v>
      </c>
      <c r="G91" s="323"/>
      <c r="H91" s="317">
        <f>'[5]WI Gas'!H91:I91+[5]WEPCO!H91+[5]WPSC!H91+[5]Alliant!H91+[5]NSP!H91+[5]MWNG!H91+'[5]SWL&amp;P'!H91:I91+'[5]City Gas'!H91:I91+[5]SCVNG!H91+[5]Florence!H91+'[5]MG&amp;E'!H91:I91</f>
        <v>2.3403465909090908</v>
      </c>
      <c r="I91" s="323"/>
      <c r="J91" s="317">
        <f>'[5]WI Gas'!J91:K91+[5]WEPCO!J91+[5]WPSC!J91+[5]Alliant!J91+[5]NSP!J91+[5]MWNG!J91+'[5]SWL&amp;P'!J91:K91+'[5]City Gas'!J91:K91+[5]SCVNG!J91+[5]Florence!J91+'[5]MG&amp;E'!J91:K91</f>
        <v>0</v>
      </c>
      <c r="K91" s="323"/>
      <c r="L91" s="33">
        <f t="shared" si="4"/>
        <v>26866.267617424241</v>
      </c>
    </row>
    <row r="92" spans="1:12" x14ac:dyDescent="0.25">
      <c r="A92" s="32" t="s">
        <v>32</v>
      </c>
      <c r="B92" s="31">
        <f>'[5]WI Gas'!B92+[5]WEPCO!B92+[5]WPSC!B92+[5]Alliant!B92+[5]NSP!B92+[5]MWNG!B92+'[5]SWL&amp;P'!B92+'[5]City Gas'!B92+[5]SCVNG!B92+[5]Florence!B92+'[5]MG&amp;E'!B92</f>
        <v>0</v>
      </c>
      <c r="C92" s="31">
        <f>'[5]WI Gas'!C92+[5]WEPCO!C92+[5]WPSC!C92+[5]Alliant!C92+[5]NSP!C92+[5]MWNG!C92+'[5]SWL&amp;P'!C92+'[5]City Gas'!C92+[5]SCVNG!C92+[5]Florence!C92+'[5]MG&amp;E'!C92</f>
        <v>0</v>
      </c>
      <c r="D92" s="317">
        <f>'[5]WI Gas'!D92:E92+[5]WEPCO!D92+[5]WPSC!D92+[5]Alliant!D92+[5]NSP!D92+[5]MWNG!D92+'[5]SWL&amp;P'!D92:E92+'[5]City Gas'!D92:E92+[5]SCVNG!D92+[5]Florence!D92+'[5]MG&amp;E'!D92:E92</f>
        <v>0</v>
      </c>
      <c r="E92" s="323"/>
      <c r="F92" s="317">
        <f>'[5]WI Gas'!F92:G92+[5]WEPCO!F92+[5]WPSC!F92+[5]Alliant!F92+[5]NSP!F92+[5]MWNG!F92+'[5]SWL&amp;P'!F92:G92+'[5]City Gas'!F92:G92+[5]SCVNG!F92+[5]Florence!F92+'[5]MG&amp;E'!F92:G92</f>
        <v>0</v>
      </c>
      <c r="G92" s="323"/>
      <c r="H92" s="317">
        <f>'[5]WI Gas'!H92:I92+[5]WEPCO!H92+[5]WPSC!H92+[5]Alliant!H92+[5]NSP!H92+[5]MWNG!H92+'[5]SWL&amp;P'!H92:I92+'[5]City Gas'!H92:I92+[5]SCVNG!H92+[5]Florence!H92+'[5]MG&amp;E'!H92:I92</f>
        <v>0</v>
      </c>
      <c r="I92" s="323"/>
      <c r="J92" s="317">
        <f>'[5]WI Gas'!J92:K92+[5]WEPCO!J92+[5]WPSC!J92+[5]Alliant!J92+[5]NSP!J92+[5]MWNG!J92+'[5]SWL&amp;P'!J92:K92+'[5]City Gas'!J92:K92+[5]SCVNG!J92+[5]Florence!J92+'[5]MG&amp;E'!J92:K92</f>
        <v>0</v>
      </c>
      <c r="K92" s="323"/>
      <c r="L92" s="33">
        <f t="shared" si="4"/>
        <v>0</v>
      </c>
    </row>
    <row r="93" spans="1:12" x14ac:dyDescent="0.25">
      <c r="A93" s="32" t="s">
        <v>10</v>
      </c>
      <c r="B93" s="31">
        <f>'[5]WI Gas'!B93+[5]WEPCO!B93+[5]WPSC!B93+[5]Alliant!B93+[5]NSP!B93+[5]MWNG!B93+'[5]SWL&amp;P'!B93+'[5]City Gas'!B93+[5]SCVNG!B93+[5]Florence!B93+'[5]MG&amp;E'!B93</f>
        <v>0</v>
      </c>
      <c r="C93" s="31">
        <f>'[5]WI Gas'!C93+[5]WEPCO!C93+[5]WPSC!C93+[5]Alliant!C93+[5]NSP!C93+[5]MWNG!C93+'[5]SWL&amp;P'!C93+'[5]City Gas'!C93+[5]SCVNG!C93+[5]Florence!C93+'[5]MG&amp;E'!C93</f>
        <v>0</v>
      </c>
      <c r="D93" s="317">
        <f>'[5]WI Gas'!D93:E93+[5]WEPCO!D93+[5]WPSC!D93+[5]Alliant!D93+[5]NSP!D93+[5]MWNG!D93+'[5]SWL&amp;P'!D93:E93+'[5]City Gas'!D93:E93+[5]SCVNG!D93+[5]Florence!D93+'[5]MG&amp;E'!D93:E93</f>
        <v>0</v>
      </c>
      <c r="E93" s="323"/>
      <c r="F93" s="317">
        <f>'[5]WI Gas'!F93:G93+[5]WEPCO!F93+[5]WPSC!F93+[5]Alliant!F93+[5]NSP!F93+[5]MWNG!F93+'[5]SWL&amp;P'!F93:G93+'[5]City Gas'!F93:G93+[5]SCVNG!F93+[5]Florence!F93+'[5]MG&amp;E'!F93:G93</f>
        <v>0</v>
      </c>
      <c r="G93" s="323"/>
      <c r="H93" s="317">
        <f>'[5]WI Gas'!H93:I93+[5]WEPCO!H93+[5]WPSC!H93+[5]Alliant!H93+[5]NSP!H93+[5]MWNG!H93+'[5]SWL&amp;P'!H93:I93+'[5]City Gas'!H93:I93+[5]SCVNG!H93+[5]Florence!H93+'[5]MG&amp;E'!H93:I93</f>
        <v>0</v>
      </c>
      <c r="I93" s="323"/>
      <c r="J93" s="317">
        <f>'[5]WI Gas'!J93:K93+[5]WEPCO!J93+[5]WPSC!J93+[5]Alliant!J93+[5]NSP!J93+[5]MWNG!J93+'[5]SWL&amp;P'!J93:K93+'[5]City Gas'!J93:K93+[5]SCVNG!J93+[5]Florence!J93+'[5]MG&amp;E'!J93:K93</f>
        <v>0</v>
      </c>
      <c r="K93" s="323"/>
      <c r="L93" s="33">
        <f t="shared" si="4"/>
        <v>0</v>
      </c>
    </row>
    <row r="94" spans="1:12" x14ac:dyDescent="0.25">
      <c r="A94" s="32" t="s">
        <v>10</v>
      </c>
      <c r="B94" s="31">
        <f>'[5]WI Gas'!B94+[5]WEPCO!B94+[5]WPSC!B94+[5]Alliant!B94+[5]NSP!B94+[5]MWNG!B94+'[5]SWL&amp;P'!B94+'[5]City Gas'!B94+[5]SCVNG!B94+[5]Florence!B94+'[5]MG&amp;E'!B94</f>
        <v>6.1403409090909093</v>
      </c>
      <c r="C94" s="31">
        <f>'[5]WI Gas'!C94+[5]WEPCO!C94+[5]WPSC!C94+[5]Alliant!C94+[5]NSP!C94+[5]MWNG!C94+'[5]SWL&amp;P'!C94+'[5]City Gas'!C94+[5]SCVNG!C94+[5]Florence!C94+'[5]MG&amp;E'!C94</f>
        <v>32.595454545454544</v>
      </c>
      <c r="D94" s="317">
        <f>'[5]WI Gas'!D94:E94+[5]WEPCO!D94+[5]WPSC!D94+[5]Alliant!D94+[5]NSP!D94+[5]MWNG!D94+'[5]SWL&amp;P'!D94:E94+'[5]City Gas'!D94:E94+[5]SCVNG!D94+[5]Florence!D94+'[5]MG&amp;E'!D94:E94</f>
        <v>1.1859848484848485</v>
      </c>
      <c r="E94" s="323"/>
      <c r="F94" s="317">
        <f>'[5]WI Gas'!F94:G94+[5]WEPCO!F94+[5]WPSC!F94+[5]Alliant!F94+[5]NSP!F94+[5]MWNG!F94+'[5]SWL&amp;P'!F94:G94+'[5]City Gas'!F94:G94+[5]SCVNG!F94+[5]Florence!F94+'[5]MG&amp;E'!F94:G94</f>
        <v>3.8257575757575754E-2</v>
      </c>
      <c r="G94" s="323"/>
      <c r="H94" s="317">
        <f>'[5]WI Gas'!H94:I94+[5]WEPCO!H94+[5]WPSC!H94+[5]Alliant!H94+[5]NSP!H94+[5]MWNG!H94+'[5]SWL&amp;P'!H94:I94+'[5]City Gas'!H94:I94+[5]SCVNG!H94+[5]Florence!H94+'[5]MG&amp;E'!H94:I94</f>
        <v>0</v>
      </c>
      <c r="I94" s="323"/>
      <c r="J94" s="317">
        <f>'[5]WI Gas'!J94:K94+[5]WEPCO!J94+[5]WPSC!J94+[5]Alliant!J94+[5]NSP!J94+[5]MWNG!J94+'[5]SWL&amp;P'!J94:K94+'[5]City Gas'!J94:K94+[5]SCVNG!J94+[5]Florence!J94+'[5]MG&amp;E'!J94:K94</f>
        <v>0</v>
      </c>
      <c r="K94" s="323"/>
      <c r="L94" s="33">
        <f t="shared" si="4"/>
        <v>39.96003787878788</v>
      </c>
    </row>
    <row r="95" spans="1:12" x14ac:dyDescent="0.25">
      <c r="A95" s="36" t="s">
        <v>11</v>
      </c>
      <c r="B95" s="33">
        <f>SUM(B86:B94)</f>
        <v>7.0202651515151517</v>
      </c>
      <c r="C95" s="33">
        <f t="shared" ref="C95:J95" si="5">SUM(C86:C94)</f>
        <v>29935.540484848483</v>
      </c>
      <c r="D95" s="319">
        <f t="shared" si="5"/>
        <v>1089.5930568181818</v>
      </c>
      <c r="E95" s="319">
        <f t="shared" si="5"/>
        <v>0</v>
      </c>
      <c r="F95" s="319">
        <f t="shared" si="5"/>
        <v>43.828704545454542</v>
      </c>
      <c r="G95" s="319">
        <f t="shared" si="5"/>
        <v>0</v>
      </c>
      <c r="H95" s="319">
        <f t="shared" si="5"/>
        <v>6.2434071969696969</v>
      </c>
      <c r="I95" s="319">
        <f t="shared" si="5"/>
        <v>0</v>
      </c>
      <c r="J95" s="320">
        <f t="shared" si="5"/>
        <v>0.12377840909090909</v>
      </c>
      <c r="K95" s="321"/>
      <c r="L95" s="33">
        <f t="shared" ref="L95" si="6">SUM(L86:L94)</f>
        <v>31082.349696969693</v>
      </c>
    </row>
    <row r="96" spans="1:12" x14ac:dyDescent="0.25">
      <c r="A96" s="37"/>
      <c r="B96" s="37"/>
      <c r="C96" s="37"/>
      <c r="D96" s="37"/>
      <c r="E96" s="37"/>
      <c r="F96" s="37"/>
      <c r="G96" s="37"/>
      <c r="H96" s="37"/>
      <c r="I96" s="37"/>
      <c r="J96" s="37"/>
      <c r="K96" s="37"/>
      <c r="L96" s="38"/>
    </row>
    <row r="97" spans="1:12" x14ac:dyDescent="0.25">
      <c r="A97" s="313" t="s">
        <v>79</v>
      </c>
      <c r="B97" s="314"/>
      <c r="C97" s="314"/>
      <c r="D97" s="314"/>
      <c r="E97" s="314"/>
      <c r="F97" s="314"/>
      <c r="G97" s="314"/>
      <c r="H97" s="314"/>
      <c r="I97" s="314"/>
      <c r="J97" s="314"/>
      <c r="K97" s="314"/>
      <c r="L97" s="315"/>
    </row>
    <row r="98" spans="1:12" x14ac:dyDescent="0.25">
      <c r="A98" s="30"/>
      <c r="B98" s="39" t="s">
        <v>22</v>
      </c>
      <c r="C98" s="39" t="s">
        <v>39</v>
      </c>
      <c r="D98" s="39" t="s">
        <v>40</v>
      </c>
      <c r="E98" s="39" t="s">
        <v>41</v>
      </c>
      <c r="F98" s="39" t="s">
        <v>42</v>
      </c>
      <c r="G98" s="39" t="s">
        <v>43</v>
      </c>
      <c r="H98" s="39" t="s">
        <v>44</v>
      </c>
      <c r="I98" s="39" t="s">
        <v>45</v>
      </c>
      <c r="J98" s="39" t="s">
        <v>46</v>
      </c>
      <c r="K98" s="39" t="s">
        <v>47</v>
      </c>
      <c r="L98" s="40" t="s">
        <v>11</v>
      </c>
    </row>
    <row r="99" spans="1:12" x14ac:dyDescent="0.25">
      <c r="A99" s="32" t="s">
        <v>74</v>
      </c>
      <c r="B99" s="31">
        <f>'[5]WI Gas'!B99+[5]WEPCO!B99+[5]WPSC!B99+[5]Alliant!B99+[5]NSP!B99+[5]MWNG!B99+'[5]SWL&amp;P'!B99+'[5]City Gas'!B99+[5]SCVNG!B99+[5]Florence!B99+'[5]MG&amp;E'!B99</f>
        <v>268.45927272727272</v>
      </c>
      <c r="C99" s="31">
        <f>'[5]WI Gas'!C99+[5]WEPCO!C99+[5]WPSC!C99+[5]Alliant!C99+[5]NSP!C99+[5]MWNG!C99+'[5]SWL&amp;P'!C99+'[5]City Gas'!C99+[5]SCVNG!C99+[5]Florence!C99+'[5]MG&amp;E'!C99</f>
        <v>26.481600378787881</v>
      </c>
      <c r="D99" s="31">
        <f>'[5]WI Gas'!D99+[5]WEPCO!D99+[5]WPSC!D99+[5]Alliant!D99+[5]NSP!D99+[5]MWNG!D99+'[5]SWL&amp;P'!D99+'[5]City Gas'!D99+[5]SCVNG!D99+[5]Florence!D99+'[5]MG&amp;E'!D99</f>
        <v>16.738895833333334</v>
      </c>
      <c r="E99" s="31">
        <f>'[5]WI Gas'!E99+[5]WEPCO!E99+[5]WPSC!E99+[5]Alliant!E99+[5]NSP!E99+[5]MWNG!E99+'[5]SWL&amp;P'!E99+'[5]City Gas'!E99+[5]SCVNG!E99+[5]Florence!E99+'[5]MG&amp;E'!E99</f>
        <v>542.86173863636361</v>
      </c>
      <c r="F99" s="31">
        <f>'[5]WI Gas'!F99+[5]WEPCO!F99+[5]WPSC!F99+[5]Alliant!F99+[5]NSP!F99+[5]MWNG!F99+'[5]SWL&amp;P'!F99+'[5]City Gas'!F99+[5]SCVNG!F99+[5]Florence!F99+'[5]MG&amp;E'!F99</f>
        <v>2933.6590530303029</v>
      </c>
      <c r="G99" s="31">
        <f>'[5]WI Gas'!G99+[5]WEPCO!G99+[5]WPSC!G99+[5]Alliant!G99+[5]NSP!G99+[5]MWNG!G99+'[5]SWL&amp;P'!G99+'[5]City Gas'!G99+[5]SCVNG!G99+[5]Florence!G99+'[5]MG&amp;E'!G99</f>
        <v>4712.7439318181805</v>
      </c>
      <c r="H99" s="31">
        <f>'[5]WI Gas'!H99+[5]WEPCO!H99+[5]WPSC!H99+[5]Alliant!H99+[5]NSP!H99+[5]MWNG!H99+'[5]SWL&amp;P'!H99+'[5]City Gas'!H99+[5]SCVNG!H99+[5]Florence!H99+'[5]MG&amp;E'!H99</f>
        <v>4430.4267329545455</v>
      </c>
      <c r="I99" s="31">
        <f>'[5]WI Gas'!I99+[5]WEPCO!I99+[5]WPSC!I99+[5]Alliant!I99+[5]NSP!I99+[5]MWNG!I99+'[5]SWL&amp;P'!I99+'[5]City Gas'!I99+[5]SCVNG!I99+[5]Florence!I99+'[5]MG&amp;E'!I99</f>
        <v>6417.8473939393934</v>
      </c>
      <c r="J99" s="31">
        <f>'[5]WI Gas'!J99+[5]WEPCO!J99+[5]WPSC!J99+[5]Alliant!J99+[5]NSP!J99+[5]MWNG!J99+'[5]SWL&amp;P'!J99+'[5]City Gas'!J99+[5]SCVNG!J99+[5]Florence!J99+'[5]MG&amp;E'!J99</f>
        <v>5059.2180549242421</v>
      </c>
      <c r="K99" s="31">
        <f>'[5]WI Gas'!K99+[5]WEPCO!K99+[5]WPSC!K99+[5]Alliant!K99+[5]NSP!K99+[5]MWNG!K99+'[5]SWL&amp;P'!K99+'[5]City Gas'!K99+[5]SCVNG!K99+[5]Florence!K99+'[5]MG&amp;E'!K99</f>
        <v>5703.4987916666669</v>
      </c>
      <c r="L99" s="33">
        <f>SUM(B99:K99)</f>
        <v>30111.93546590909</v>
      </c>
    </row>
    <row r="100" spans="1:12" x14ac:dyDescent="0.25">
      <c r="A100" s="41"/>
      <c r="B100" s="42"/>
      <c r="C100" s="42"/>
      <c r="D100" s="42"/>
      <c r="E100" s="42"/>
      <c r="F100" s="42"/>
      <c r="G100" s="42"/>
      <c r="H100" s="42"/>
      <c r="I100" s="42"/>
      <c r="J100" s="42"/>
      <c r="K100" s="42"/>
      <c r="L100" s="43"/>
    </row>
    <row r="101" spans="1:12" x14ac:dyDescent="0.25">
      <c r="A101" s="316" t="s">
        <v>80</v>
      </c>
      <c r="B101" s="316"/>
      <c r="C101" s="316"/>
      <c r="D101" s="316"/>
      <c r="E101" s="316"/>
      <c r="F101" s="316"/>
      <c r="G101" s="316"/>
      <c r="H101" s="316"/>
      <c r="I101" s="316"/>
      <c r="J101" s="316"/>
      <c r="K101" s="316"/>
      <c r="L101" s="316"/>
    </row>
    <row r="102" spans="1:12" x14ac:dyDescent="0.25">
      <c r="A102" s="313" t="s">
        <v>81</v>
      </c>
      <c r="B102" s="314"/>
      <c r="C102" s="314"/>
      <c r="D102" s="314"/>
      <c r="E102" s="314"/>
      <c r="F102" s="314"/>
      <c r="G102" s="314"/>
      <c r="H102" s="314"/>
      <c r="I102" s="314"/>
      <c r="J102" s="314"/>
      <c r="K102" s="314"/>
      <c r="L102" s="315"/>
    </row>
    <row r="103" spans="1:12" ht="15.6" customHeight="1" x14ac:dyDescent="0.25">
      <c r="A103" s="30"/>
      <c r="B103" s="326" t="s">
        <v>5</v>
      </c>
      <c r="C103" s="326"/>
      <c r="D103" s="326"/>
      <c r="E103" s="326"/>
      <c r="F103" s="326" t="s">
        <v>6</v>
      </c>
      <c r="G103" s="326" t="s">
        <v>7</v>
      </c>
      <c r="H103" s="326" t="s">
        <v>8</v>
      </c>
      <c r="I103" s="327" t="s">
        <v>9</v>
      </c>
      <c r="J103" s="328" t="s">
        <v>10</v>
      </c>
      <c r="K103" s="329"/>
      <c r="L103" s="332" t="s">
        <v>11</v>
      </c>
    </row>
    <row r="104" spans="1:12" ht="15.6" customHeight="1" x14ac:dyDescent="0.25">
      <c r="A104" s="30"/>
      <c r="B104" s="322" t="s">
        <v>12</v>
      </c>
      <c r="C104" s="322"/>
      <c r="D104" s="322" t="s">
        <v>13</v>
      </c>
      <c r="E104" s="322"/>
      <c r="F104" s="322"/>
      <c r="G104" s="322"/>
      <c r="H104" s="322"/>
      <c r="I104" s="325"/>
      <c r="J104" s="328"/>
      <c r="K104" s="329"/>
      <c r="L104" s="319"/>
    </row>
    <row r="105" spans="1:12" x14ac:dyDescent="0.25">
      <c r="A105" s="30"/>
      <c r="B105" s="31" t="s">
        <v>14</v>
      </c>
      <c r="C105" s="31" t="s">
        <v>15</v>
      </c>
      <c r="D105" s="31" t="s">
        <v>16</v>
      </c>
      <c r="E105" s="31" t="s">
        <v>17</v>
      </c>
      <c r="F105" s="322"/>
      <c r="G105" s="322"/>
      <c r="H105" s="322"/>
      <c r="I105" s="325"/>
      <c r="J105" s="330"/>
      <c r="K105" s="331"/>
      <c r="L105" s="319"/>
    </row>
    <row r="106" spans="1:12" x14ac:dyDescent="0.25">
      <c r="A106" s="32" t="s">
        <v>82</v>
      </c>
      <c r="B106" s="31">
        <f>B12+B82</f>
        <v>4.0191287878787882</v>
      </c>
      <c r="C106" s="31">
        <f t="shared" ref="C106:I106" si="7">C12+C82</f>
        <v>40.194128787878789</v>
      </c>
      <c r="D106" s="31">
        <f t="shared" si="7"/>
        <v>0</v>
      </c>
      <c r="E106" s="31">
        <f t="shared" si="7"/>
        <v>15366.39356439394</v>
      </c>
      <c r="F106" s="31">
        <f>F12+F82</f>
        <v>0</v>
      </c>
      <c r="G106" s="31">
        <f t="shared" si="7"/>
        <v>144.67784090909089</v>
      </c>
      <c r="H106" s="31">
        <f t="shared" si="7"/>
        <v>0</v>
      </c>
      <c r="I106" s="31">
        <f t="shared" si="7"/>
        <v>57060.439996212124</v>
      </c>
      <c r="J106" s="317">
        <f>J82+J12</f>
        <v>86.660037878787875</v>
      </c>
      <c r="K106" s="323"/>
      <c r="L106" s="33">
        <f>SUM(B106:J106)</f>
        <v>72702.384696969704</v>
      </c>
    </row>
    <row r="107" spans="1:12" x14ac:dyDescent="0.25">
      <c r="A107" s="34"/>
      <c r="B107" s="27"/>
      <c r="C107" s="27"/>
      <c r="D107" s="27"/>
      <c r="E107" s="27"/>
      <c r="F107" s="27"/>
      <c r="G107" s="27"/>
      <c r="H107" s="27"/>
      <c r="I107" s="27"/>
      <c r="J107" s="27"/>
      <c r="K107" s="27"/>
      <c r="L107" s="28"/>
    </row>
    <row r="108" spans="1:12" x14ac:dyDescent="0.25">
      <c r="A108" s="324" t="s">
        <v>83</v>
      </c>
      <c r="B108" s="324"/>
      <c r="C108" s="324"/>
      <c r="D108" s="324"/>
      <c r="E108" s="324"/>
      <c r="F108" s="324"/>
      <c r="G108" s="324"/>
      <c r="H108" s="324"/>
      <c r="I108" s="324"/>
      <c r="J108" s="324"/>
      <c r="K108" s="324"/>
      <c r="L108" s="324"/>
    </row>
    <row r="109" spans="1:12" x14ac:dyDescent="0.25">
      <c r="A109" s="35" t="s">
        <v>21</v>
      </c>
      <c r="B109" s="31" t="s">
        <v>22</v>
      </c>
      <c r="C109" s="31" t="s">
        <v>23</v>
      </c>
      <c r="D109" s="325" t="s">
        <v>24</v>
      </c>
      <c r="E109" s="325"/>
      <c r="F109" s="325" t="s">
        <v>25</v>
      </c>
      <c r="G109" s="325"/>
      <c r="H109" s="325" t="s">
        <v>26</v>
      </c>
      <c r="I109" s="325"/>
      <c r="J109" s="317" t="s">
        <v>27</v>
      </c>
      <c r="K109" s="323"/>
      <c r="L109" s="33" t="s">
        <v>11</v>
      </c>
    </row>
    <row r="110" spans="1:12" x14ac:dyDescent="0.25">
      <c r="A110" s="32" t="s">
        <v>5</v>
      </c>
      <c r="B110" s="31">
        <f t="shared" ref="B110:B118" si="8">B17+B86</f>
        <v>2.0573863636363638</v>
      </c>
      <c r="C110" s="31">
        <f t="shared" ref="C110:C118" si="9">C17+D86+C86</f>
        <v>8540.249967803029</v>
      </c>
      <c r="D110" s="317">
        <f t="shared" ref="D110:D118" si="10">D17+F86</f>
        <v>3509.9636287878793</v>
      </c>
      <c r="E110" s="318"/>
      <c r="F110" s="317">
        <f t="shared" ref="F110:F118" si="11">F17+H86</f>
        <v>2610.392060606061</v>
      </c>
      <c r="G110" s="318"/>
      <c r="H110" s="317">
        <f t="shared" ref="H110:H118" si="12">H17+J86</f>
        <v>540.34377840909099</v>
      </c>
      <c r="I110" s="318"/>
      <c r="J110" s="317">
        <f t="shared" ref="J110:J118" si="13">J17</f>
        <v>204</v>
      </c>
      <c r="K110" s="318"/>
      <c r="L110" s="33">
        <f>SUM(B110:K110)</f>
        <v>15407.006821969697</v>
      </c>
    </row>
    <row r="111" spans="1:12" x14ac:dyDescent="0.25">
      <c r="A111" s="32" t="s">
        <v>28</v>
      </c>
      <c r="B111" s="31">
        <f t="shared" si="8"/>
        <v>0</v>
      </c>
      <c r="C111" s="31">
        <f t="shared" si="9"/>
        <v>0</v>
      </c>
      <c r="D111" s="317">
        <f t="shared" si="10"/>
        <v>0</v>
      </c>
      <c r="E111" s="318"/>
      <c r="F111" s="317">
        <f t="shared" si="11"/>
        <v>0</v>
      </c>
      <c r="G111" s="318"/>
      <c r="H111" s="317">
        <f t="shared" si="12"/>
        <v>0</v>
      </c>
      <c r="I111" s="318"/>
      <c r="J111" s="317">
        <f t="shared" si="13"/>
        <v>0</v>
      </c>
      <c r="K111" s="318"/>
      <c r="L111" s="33">
        <f t="shared" ref="L111:L118" si="14">SUM(B111:K111)</f>
        <v>0</v>
      </c>
    </row>
    <row r="112" spans="1:12" x14ac:dyDescent="0.25">
      <c r="A112" s="32" t="s">
        <v>7</v>
      </c>
      <c r="B112" s="31">
        <f t="shared" si="8"/>
        <v>0</v>
      </c>
      <c r="C112" s="31">
        <f t="shared" si="9"/>
        <v>144.67784090909092</v>
      </c>
      <c r="D112" s="317">
        <f t="shared" si="10"/>
        <v>0</v>
      </c>
      <c r="E112" s="318"/>
      <c r="F112" s="317">
        <f t="shared" si="11"/>
        <v>0</v>
      </c>
      <c r="G112" s="318"/>
      <c r="H112" s="317">
        <f t="shared" si="12"/>
        <v>0</v>
      </c>
      <c r="I112" s="318"/>
      <c r="J112" s="317">
        <f t="shared" si="13"/>
        <v>0</v>
      </c>
      <c r="K112" s="318"/>
      <c r="L112" s="33">
        <f t="shared" si="14"/>
        <v>144.67784090909092</v>
      </c>
    </row>
    <row r="113" spans="1:12" x14ac:dyDescent="0.25">
      <c r="A113" s="32" t="s">
        <v>29</v>
      </c>
      <c r="B113" s="31">
        <f t="shared" si="8"/>
        <v>0</v>
      </c>
      <c r="C113" s="31">
        <f t="shared" si="9"/>
        <v>0</v>
      </c>
      <c r="D113" s="317">
        <f t="shared" si="10"/>
        <v>0</v>
      </c>
      <c r="E113" s="318"/>
      <c r="F113" s="317">
        <f t="shared" si="11"/>
        <v>0</v>
      </c>
      <c r="G113" s="318"/>
      <c r="H113" s="317">
        <f t="shared" si="12"/>
        <v>0</v>
      </c>
      <c r="I113" s="318"/>
      <c r="J113" s="317">
        <f t="shared" si="13"/>
        <v>0</v>
      </c>
      <c r="K113" s="318"/>
      <c r="L113" s="33">
        <f t="shared" si="14"/>
        <v>0</v>
      </c>
    </row>
    <row r="114" spans="1:12" x14ac:dyDescent="0.25">
      <c r="A114" s="32" t="s">
        <v>30</v>
      </c>
      <c r="B114" s="31">
        <f t="shared" si="8"/>
        <v>0</v>
      </c>
      <c r="C114" s="31">
        <f t="shared" si="9"/>
        <v>169.47537878787878</v>
      </c>
      <c r="D114" s="317">
        <f t="shared" si="10"/>
        <v>0</v>
      </c>
      <c r="E114" s="318"/>
      <c r="F114" s="317">
        <f t="shared" si="11"/>
        <v>0</v>
      </c>
      <c r="G114" s="318"/>
      <c r="H114" s="317">
        <f t="shared" si="12"/>
        <v>0</v>
      </c>
      <c r="I114" s="318"/>
      <c r="J114" s="317">
        <f t="shared" si="13"/>
        <v>0</v>
      </c>
      <c r="K114" s="318"/>
      <c r="L114" s="33">
        <f t="shared" si="14"/>
        <v>169.47537878787878</v>
      </c>
    </row>
    <row r="115" spans="1:12" x14ac:dyDescent="0.25">
      <c r="A115" s="32" t="s">
        <v>31</v>
      </c>
      <c r="B115" s="31">
        <f t="shared" si="8"/>
        <v>1.2225378787878789</v>
      </c>
      <c r="C115" s="31">
        <f t="shared" si="9"/>
        <v>47577.594914772722</v>
      </c>
      <c r="D115" s="317">
        <f t="shared" si="10"/>
        <v>7552.9168181818186</v>
      </c>
      <c r="E115" s="318"/>
      <c r="F115" s="317">
        <f t="shared" si="11"/>
        <v>1755.4103465909091</v>
      </c>
      <c r="G115" s="318"/>
      <c r="H115" s="317">
        <f t="shared" si="12"/>
        <v>3.82</v>
      </c>
      <c r="I115" s="318"/>
      <c r="J115" s="317">
        <f t="shared" si="13"/>
        <v>0</v>
      </c>
      <c r="K115" s="318"/>
      <c r="L115" s="33">
        <f t="shared" si="14"/>
        <v>56890.96461742423</v>
      </c>
    </row>
    <row r="116" spans="1:12" x14ac:dyDescent="0.25">
      <c r="A116" s="32" t="s">
        <v>32</v>
      </c>
      <c r="B116" s="31">
        <f t="shared" si="8"/>
        <v>0</v>
      </c>
      <c r="C116" s="31">
        <f t="shared" si="9"/>
        <v>0</v>
      </c>
      <c r="D116" s="317">
        <f t="shared" si="10"/>
        <v>0</v>
      </c>
      <c r="E116" s="318"/>
      <c r="F116" s="317">
        <f t="shared" si="11"/>
        <v>0</v>
      </c>
      <c r="G116" s="318"/>
      <c r="H116" s="317">
        <f t="shared" si="12"/>
        <v>0</v>
      </c>
      <c r="I116" s="318"/>
      <c r="J116" s="317">
        <f t="shared" si="13"/>
        <v>0</v>
      </c>
      <c r="K116" s="318"/>
      <c r="L116" s="33">
        <f t="shared" si="14"/>
        <v>0</v>
      </c>
    </row>
    <row r="117" spans="1:12" x14ac:dyDescent="0.25">
      <c r="A117" s="32" t="s">
        <v>10</v>
      </c>
      <c r="B117" s="31">
        <f t="shared" si="8"/>
        <v>0</v>
      </c>
      <c r="C117" s="31">
        <f t="shared" si="9"/>
        <v>0</v>
      </c>
      <c r="D117" s="317">
        <f t="shared" si="10"/>
        <v>0</v>
      </c>
      <c r="E117" s="318"/>
      <c r="F117" s="317">
        <f t="shared" si="11"/>
        <v>0</v>
      </c>
      <c r="G117" s="318"/>
      <c r="H117" s="317">
        <f t="shared" si="12"/>
        <v>0</v>
      </c>
      <c r="I117" s="318"/>
      <c r="J117" s="317">
        <f t="shared" si="13"/>
        <v>0</v>
      </c>
      <c r="K117" s="318"/>
      <c r="L117" s="33">
        <f t="shared" si="14"/>
        <v>0</v>
      </c>
    </row>
    <row r="118" spans="1:12" x14ac:dyDescent="0.25">
      <c r="A118" s="32" t="s">
        <v>10</v>
      </c>
      <c r="B118" s="31">
        <f t="shared" si="8"/>
        <v>32.940340909090907</v>
      </c>
      <c r="C118" s="31">
        <f t="shared" si="9"/>
        <v>48.181439393939392</v>
      </c>
      <c r="D118" s="317">
        <f t="shared" si="10"/>
        <v>5.3382575757575754</v>
      </c>
      <c r="E118" s="318"/>
      <c r="F118" s="317">
        <f t="shared" si="11"/>
        <v>0.2</v>
      </c>
      <c r="G118" s="318"/>
      <c r="H118" s="317">
        <f t="shared" si="12"/>
        <v>0</v>
      </c>
      <c r="I118" s="318"/>
      <c r="J118" s="317">
        <f t="shared" si="13"/>
        <v>0</v>
      </c>
      <c r="K118" s="318"/>
      <c r="L118" s="33">
        <f t="shared" si="14"/>
        <v>86.66003787878789</v>
      </c>
    </row>
    <row r="119" spans="1:12" x14ac:dyDescent="0.25">
      <c r="A119" s="36" t="s">
        <v>11</v>
      </c>
      <c r="B119" s="33">
        <f>SUM(B110:B118)</f>
        <v>36.22026515151515</v>
      </c>
      <c r="C119" s="33">
        <f t="shared" ref="C119:J119" si="15">SUM(C110:C118)</f>
        <v>56480.179541666665</v>
      </c>
      <c r="D119" s="319">
        <f>SUM(D110:D118)</f>
        <v>11068.218704545456</v>
      </c>
      <c r="E119" s="319">
        <f t="shared" si="15"/>
        <v>0</v>
      </c>
      <c r="F119" s="319">
        <f t="shared" si="15"/>
        <v>4366.0024071969701</v>
      </c>
      <c r="G119" s="319">
        <f t="shared" si="15"/>
        <v>0</v>
      </c>
      <c r="H119" s="319">
        <f t="shared" si="15"/>
        <v>544.16377840909104</v>
      </c>
      <c r="I119" s="319">
        <f t="shared" si="15"/>
        <v>0</v>
      </c>
      <c r="J119" s="320">
        <f t="shared" si="15"/>
        <v>204</v>
      </c>
      <c r="K119" s="321"/>
      <c r="L119" s="33">
        <f t="shared" ref="L119" si="16">SUM(L110:L118)</f>
        <v>72698.784696969684</v>
      </c>
    </row>
    <row r="120" spans="1:12" x14ac:dyDescent="0.25">
      <c r="A120" s="37"/>
      <c r="B120" s="37"/>
      <c r="C120" s="37"/>
      <c r="D120" s="37"/>
      <c r="E120" s="37"/>
      <c r="F120" s="37"/>
      <c r="G120" s="37"/>
      <c r="H120" s="37"/>
      <c r="I120" s="37"/>
      <c r="J120" s="37"/>
      <c r="K120" s="37"/>
      <c r="L120" s="38"/>
    </row>
    <row r="121" spans="1:12" x14ac:dyDescent="0.25">
      <c r="A121" s="313" t="s">
        <v>84</v>
      </c>
      <c r="B121" s="314"/>
      <c r="C121" s="314"/>
      <c r="D121" s="314"/>
      <c r="E121" s="314"/>
      <c r="F121" s="314"/>
      <c r="G121" s="314"/>
      <c r="H121" s="314"/>
      <c r="I121" s="314"/>
      <c r="J121" s="314"/>
      <c r="K121" s="314"/>
      <c r="L121" s="315"/>
    </row>
    <row r="122" spans="1:12" x14ac:dyDescent="0.25">
      <c r="A122" s="30"/>
      <c r="B122" s="39" t="s">
        <v>22</v>
      </c>
      <c r="C122" s="39" t="s">
        <v>39</v>
      </c>
      <c r="D122" s="39" t="s">
        <v>40</v>
      </c>
      <c r="E122" s="39" t="s">
        <v>41</v>
      </c>
      <c r="F122" s="39" t="s">
        <v>42</v>
      </c>
      <c r="G122" s="39" t="s">
        <v>43</v>
      </c>
      <c r="H122" s="39" t="s">
        <v>44</v>
      </c>
      <c r="I122" s="39" t="s">
        <v>45</v>
      </c>
      <c r="J122" s="39" t="s">
        <v>46</v>
      </c>
      <c r="K122" s="39" t="s">
        <v>47</v>
      </c>
      <c r="L122" s="40" t="s">
        <v>11</v>
      </c>
    </row>
    <row r="123" spans="1:12" x14ac:dyDescent="0.25">
      <c r="A123" s="32" t="s">
        <v>74</v>
      </c>
      <c r="B123" s="31">
        <f t="shared" ref="B123:K123" si="17">B43+B99</f>
        <v>570.28927272727265</v>
      </c>
      <c r="C123" s="31">
        <f t="shared" si="17"/>
        <v>27.181600378787881</v>
      </c>
      <c r="D123" s="31">
        <f t="shared" si="17"/>
        <v>32.028895833333337</v>
      </c>
      <c r="E123" s="31">
        <f t="shared" si="17"/>
        <v>1680.5717386363635</v>
      </c>
      <c r="F123" s="31">
        <f t="shared" si="17"/>
        <v>9569.8860530303027</v>
      </c>
      <c r="G123" s="31">
        <f t="shared" si="17"/>
        <v>9109.897931818181</v>
      </c>
      <c r="H123" s="31">
        <f t="shared" si="17"/>
        <v>8313.3387329545458</v>
      </c>
      <c r="I123" s="31">
        <f t="shared" si="17"/>
        <v>17466.89539393939</v>
      </c>
      <c r="J123" s="31">
        <f t="shared" si="17"/>
        <v>11554.154054924242</v>
      </c>
      <c r="K123" s="31">
        <f t="shared" si="17"/>
        <v>12315.313791666667</v>
      </c>
      <c r="L123" s="33">
        <f>SUM(B123:K123)</f>
        <v>70639.557465909078</v>
      </c>
    </row>
    <row r="124" spans="1:12" x14ac:dyDescent="0.25">
      <c r="A124" s="41"/>
      <c r="B124" s="42"/>
      <c r="C124" s="42"/>
      <c r="D124" s="42"/>
      <c r="E124" s="42"/>
      <c r="F124" s="42"/>
      <c r="G124" s="42"/>
      <c r="H124" s="42"/>
      <c r="I124" s="42"/>
      <c r="J124" s="42"/>
      <c r="K124" s="42"/>
      <c r="L124" s="43"/>
    </row>
    <row r="125" spans="1:12" x14ac:dyDescent="0.25">
      <c r="A125" s="316" t="s">
        <v>85</v>
      </c>
      <c r="B125" s="316"/>
      <c r="C125" s="316"/>
      <c r="D125" s="316"/>
      <c r="E125" s="316"/>
      <c r="F125" s="316"/>
      <c r="G125" s="316"/>
      <c r="H125" s="316"/>
      <c r="I125" s="316"/>
      <c r="J125" s="316"/>
      <c r="K125" s="316"/>
      <c r="L125" s="316"/>
    </row>
    <row r="126" spans="1:12" x14ac:dyDescent="0.25">
      <c r="A126" s="313" t="s">
        <v>86</v>
      </c>
      <c r="B126" s="314"/>
      <c r="C126" s="314"/>
      <c r="D126" s="314"/>
      <c r="E126" s="314"/>
      <c r="F126" s="314"/>
      <c r="G126" s="314"/>
      <c r="H126" s="314"/>
      <c r="I126" s="314"/>
      <c r="J126" s="314"/>
      <c r="K126" s="314"/>
      <c r="L126" s="315"/>
    </row>
    <row r="127" spans="1:12" x14ac:dyDescent="0.25">
      <c r="A127" s="44" t="s">
        <v>87</v>
      </c>
      <c r="B127" s="44"/>
      <c r="C127" s="37"/>
      <c r="D127" s="37"/>
      <c r="E127" s="37"/>
      <c r="F127" s="37"/>
      <c r="G127" s="37"/>
      <c r="H127" s="37"/>
      <c r="I127" s="37"/>
      <c r="J127" s="37"/>
      <c r="K127" s="37"/>
      <c r="L127" s="38"/>
    </row>
    <row r="128" spans="1:12" x14ac:dyDescent="0.25">
      <c r="A128" s="44" t="s">
        <v>88</v>
      </c>
      <c r="B128" s="45"/>
      <c r="C128" s="37"/>
      <c r="D128" s="37"/>
      <c r="E128" s="37"/>
      <c r="F128" s="37"/>
      <c r="G128" s="37"/>
      <c r="H128" s="37"/>
      <c r="I128" s="37"/>
      <c r="J128" s="37"/>
      <c r="K128" s="37"/>
      <c r="L128" s="38"/>
    </row>
    <row r="129" spans="1:12" x14ac:dyDescent="0.25">
      <c r="A129" s="44" t="s">
        <v>89</v>
      </c>
      <c r="B129" s="45"/>
      <c r="C129" s="37"/>
      <c r="D129" s="37"/>
      <c r="E129" s="37"/>
      <c r="F129" s="37"/>
      <c r="G129" s="37"/>
      <c r="H129" s="37"/>
      <c r="I129" s="37"/>
      <c r="J129" s="37"/>
      <c r="K129" s="37"/>
      <c r="L129" s="38"/>
    </row>
  </sheetData>
  <mergeCells count="303">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5:D55"/>
    <mergeCell ref="E55:F55"/>
    <mergeCell ref="G55:H55"/>
    <mergeCell ref="I55:J55"/>
    <mergeCell ref="K55:L55"/>
    <mergeCell ref="A56:D56"/>
    <mergeCell ref="E56:F56"/>
    <mergeCell ref="G56:H56"/>
    <mergeCell ref="I56:J56"/>
    <mergeCell ref="K56:L56"/>
    <mergeCell ref="A60:C60"/>
    <mergeCell ref="E60:K60"/>
    <mergeCell ref="E61:K61"/>
    <mergeCell ref="E62:K63"/>
    <mergeCell ref="L62:L63"/>
    <mergeCell ref="E64:K65"/>
    <mergeCell ref="L64:L65"/>
    <mergeCell ref="A65:C65"/>
    <mergeCell ref="A57:F57"/>
    <mergeCell ref="G57:L57"/>
    <mergeCell ref="A58:F58"/>
    <mergeCell ref="G58:L58"/>
    <mergeCell ref="A59:D59"/>
    <mergeCell ref="E59:L59"/>
    <mergeCell ref="A71:L71"/>
    <mergeCell ref="A72:L72"/>
    <mergeCell ref="B73:C73"/>
    <mergeCell ref="B74:C74"/>
    <mergeCell ref="B75:C75"/>
    <mergeCell ref="A77:L77"/>
    <mergeCell ref="A67:D67"/>
    <mergeCell ref="E67:L67"/>
    <mergeCell ref="A68:C69"/>
    <mergeCell ref="D68:D69"/>
    <mergeCell ref="E68:K69"/>
    <mergeCell ref="L68:L69"/>
    <mergeCell ref="A78:L78"/>
    <mergeCell ref="B79:E79"/>
    <mergeCell ref="F79:F81"/>
    <mergeCell ref="G79:G81"/>
    <mergeCell ref="H79:H81"/>
    <mergeCell ref="I79:I81"/>
    <mergeCell ref="J79:K81"/>
    <mergeCell ref="L79:L81"/>
    <mergeCell ref="B80:C80"/>
    <mergeCell ref="D80:E80"/>
    <mergeCell ref="D86:E86"/>
    <mergeCell ref="F86:G86"/>
    <mergeCell ref="H86:I86"/>
    <mergeCell ref="J86:K86"/>
    <mergeCell ref="D87:E87"/>
    <mergeCell ref="F87:G87"/>
    <mergeCell ref="H87:I87"/>
    <mergeCell ref="J87:K87"/>
    <mergeCell ref="J82:K82"/>
    <mergeCell ref="A84:L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D94:E94"/>
    <mergeCell ref="F94:G94"/>
    <mergeCell ref="H94:I94"/>
    <mergeCell ref="J94:K94"/>
    <mergeCell ref="D95:E95"/>
    <mergeCell ref="F95:G95"/>
    <mergeCell ref="H95:I95"/>
    <mergeCell ref="J95:K95"/>
    <mergeCell ref="D92:E92"/>
    <mergeCell ref="F92:G92"/>
    <mergeCell ref="H92:I92"/>
    <mergeCell ref="J92:K92"/>
    <mergeCell ref="D93:E93"/>
    <mergeCell ref="F93:G93"/>
    <mergeCell ref="H93:I93"/>
    <mergeCell ref="J93:K93"/>
    <mergeCell ref="B104:C104"/>
    <mergeCell ref="D104:E104"/>
    <mergeCell ref="J106:K106"/>
    <mergeCell ref="A108:L108"/>
    <mergeCell ref="D109:E109"/>
    <mergeCell ref="F109:G109"/>
    <mergeCell ref="H109:I109"/>
    <mergeCell ref="J109:K109"/>
    <mergeCell ref="A97:L97"/>
    <mergeCell ref="A101:L101"/>
    <mergeCell ref="A102:L102"/>
    <mergeCell ref="B103:E103"/>
    <mergeCell ref="F103:F105"/>
    <mergeCell ref="G103:G105"/>
    <mergeCell ref="H103:H105"/>
    <mergeCell ref="I103:I105"/>
    <mergeCell ref="J103:K105"/>
    <mergeCell ref="L103:L105"/>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D116:E116"/>
    <mergeCell ref="F116:G116"/>
    <mergeCell ref="H116:I116"/>
    <mergeCell ref="J116:K116"/>
    <mergeCell ref="D117:E117"/>
    <mergeCell ref="F117:G117"/>
    <mergeCell ref="H117:I117"/>
    <mergeCell ref="J117:K117"/>
    <mergeCell ref="D114:E114"/>
    <mergeCell ref="F114:G114"/>
    <mergeCell ref="H114:I114"/>
    <mergeCell ref="J114:K114"/>
    <mergeCell ref="D115:E115"/>
    <mergeCell ref="F115:G115"/>
    <mergeCell ref="H115:I115"/>
    <mergeCell ref="J115:K115"/>
    <mergeCell ref="A121:L121"/>
    <mergeCell ref="A125:L125"/>
    <mergeCell ref="A126:L126"/>
    <mergeCell ref="D118:E118"/>
    <mergeCell ref="F118:G118"/>
    <mergeCell ref="H118:I118"/>
    <mergeCell ref="J118:K118"/>
    <mergeCell ref="D119:E119"/>
    <mergeCell ref="F119:G119"/>
    <mergeCell ref="H119:I119"/>
    <mergeCell ref="J119:K119"/>
  </mergeCells>
  <pageMargins left="0.25" right="0.25" top="0.75" bottom="0.75" header="0.3" footer="0.3"/>
  <pageSetup scale="7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4EE4-133C-4BE7-A38F-6FE784346065}">
  <sheetPr>
    <pageSetUpPr fitToPage="1"/>
  </sheetPr>
  <dimension ref="A1:M129"/>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3" width="12.28515625" style="1" customWidth="1"/>
    <col min="14" max="16384" width="8.85546875" style="1"/>
  </cols>
  <sheetData>
    <row r="1" spans="1:12" x14ac:dyDescent="0.25">
      <c r="A1" s="342" t="s">
        <v>0</v>
      </c>
      <c r="B1" s="343"/>
      <c r="C1" s="343"/>
      <c r="D1" s="343"/>
      <c r="E1" s="343"/>
      <c r="F1" s="343"/>
      <c r="G1" s="343"/>
      <c r="H1" s="343"/>
      <c r="I1" s="343"/>
      <c r="J1" s="343"/>
      <c r="K1" s="343"/>
      <c r="L1" s="344"/>
    </row>
    <row r="2" spans="1:12" x14ac:dyDescent="0.25">
      <c r="A2" s="345" t="s">
        <v>111</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106</v>
      </c>
      <c r="C11" s="4" t="s">
        <v>17</v>
      </c>
      <c r="D11" s="4" t="s">
        <v>16</v>
      </c>
      <c r="E11" s="4" t="s">
        <v>17</v>
      </c>
      <c r="F11" s="121"/>
      <c r="G11" s="121"/>
      <c r="H11" s="121"/>
      <c r="I11" s="106"/>
      <c r="J11" s="129"/>
      <c r="K11" s="130"/>
      <c r="L11" s="109"/>
    </row>
    <row r="12" spans="1:12" s="2" customFormat="1" x14ac:dyDescent="0.25">
      <c r="A12" s="5" t="s">
        <v>18</v>
      </c>
      <c r="B12" s="4">
        <f>'[6]WI Gas'!B12+[6]WEPCO!B12+[6]WPSC!B12+[6]Alliant!B12+[6]NSP!B12+[6]MWNG!B12+'[6]SWL&amp;P'!B12+'[6]City Gas'!B12+[6]SCVNG!B12+[6]Florence!B12+'[6]MG&amp;E'!B12</f>
        <v>0</v>
      </c>
      <c r="C12" s="4">
        <f>'[6]WI Gas'!C12+[6]WEPCO!C12+[6]WPSC!C12+[6]Alliant!C12+[6]NSP!C12+[6]MWNG!C12+'[6]SWL&amp;P'!C12+'[6]City Gas'!C12+[6]SCVNG!C12+[6]Florence!C12+'[6]MG&amp;E'!C12</f>
        <v>27.7</v>
      </c>
      <c r="D12" s="4">
        <f>'[6]WI Gas'!D12+[6]WEPCO!D12+[6]WPSC!D12+[6]Alliant!D12+[6]NSP!D12+[6]MWNG!D12+'[6]SWL&amp;P'!D12+'[6]City Gas'!D12+[6]SCVNG!D12+[6]Florence!D12+'[6]MG&amp;E'!D12</f>
        <v>0</v>
      </c>
      <c r="E12" s="4">
        <f>'[6]WI Gas'!E12+[6]WEPCO!E12+[6]WPSC!E12+[6]Alliant!E12+[6]NSP!E12+[6]MWNG!E12+'[6]SWL&amp;P'!E12+'[6]City Gas'!E12+[6]SCVNG!E12+[6]Florence!E12+'[6]MG&amp;E'!E12</f>
        <v>11627.669000000002</v>
      </c>
      <c r="F12" s="4">
        <f>'[6]WI Gas'!F12+[6]WEPCO!F12+[6]WPSC!F12+[6]Alliant!F12+[6]NSP!F12+[6]MWNG!F12+'[6]SWL&amp;P'!F12+'[6]City Gas'!F12+[6]SCVNG!F12+[6]Florence!F12+'[6]MG&amp;E'!F12</f>
        <v>0</v>
      </c>
      <c r="G12" s="4">
        <f>'[6]WI Gas'!G12+[6]WEPCO!G12+[6]WPSC!G12+[6]Alliant!G12+[6]NSP!G12+[6]MWNG!G12+'[6]SWL&amp;P'!G12+'[6]City Gas'!G12+[6]SCVNG!G12+[6]Florence!G12+'[6]MG&amp;E'!G12</f>
        <v>0</v>
      </c>
      <c r="H12" s="4">
        <f>'[6]WI Gas'!H12+[6]WEPCO!H12+[6]WPSC!H12+[6]Alliant!H12+[6]NSP!H12+[6]MWNG!H12+'[6]SWL&amp;P'!H12+'[6]City Gas'!H12+[6]SCVNG!H12+[6]Florence!H12+'[6]MG&amp;E'!H12</f>
        <v>0</v>
      </c>
      <c r="I12" s="4">
        <f>'[6]WI Gas'!I12+[6]WEPCO!I12+[6]WPSC!I12+[6]Alliant!I12+[6]NSP!I12+[6]MWNG!I12+'[6]SWL&amp;P'!I12+'[6]City Gas'!I12+[6]SCVNG!I12+[6]Florence!I12+'[6]MG&amp;E'!I12</f>
        <v>29529.638999999999</v>
      </c>
      <c r="J12" s="107">
        <f>'[6]WI Gas'!J12:K12+[6]WEPCO!J12+[6]WPSC!J12+[6]Alliant!J12+[6]NSP!J12+[6]MWNG!J12+'[6]SWL&amp;P'!J12:K12+'[6]City Gas'!J12:K12+[6]SCVNG!J12+[6]Florence!J12+'[6]MG&amp;E'!J12:K12</f>
        <v>61.1</v>
      </c>
      <c r="K12" s="108"/>
      <c r="L12" s="6">
        <f>SUM(B12:J12)</f>
        <v>41246.108</v>
      </c>
    </row>
    <row r="13" spans="1:12" s="2" customFormat="1" x14ac:dyDescent="0.25">
      <c r="A13" s="5" t="s">
        <v>19</v>
      </c>
      <c r="B13" s="4">
        <f>'[6]WI Gas'!B13+[6]WEPCO!B13+[6]WPSC!B13+[6]Alliant!B13+[6]NSP!B13+[6]MWNG!B13+'[6]SWL&amp;P'!B13+'[6]City Gas'!B13+[6]SCVNG!B13+[6]Florence!B13+'[6]MG&amp;E'!B13</f>
        <v>2</v>
      </c>
      <c r="C13" s="4">
        <f>'[6]WI Gas'!C13+[6]WEPCO!C13+[6]WPSC!C13+[6]Alliant!C13+[6]NSP!C13+[6]MWNG!C13+'[6]SWL&amp;P'!C13+'[6]City Gas'!C13+[6]SCVNG!C13+[6]Florence!C13+'[6]MG&amp;E'!C13</f>
        <v>356</v>
      </c>
      <c r="D13" s="4">
        <f>'[6]WI Gas'!D13+[6]WEPCO!D13+[6]WPSC!D13+[6]Alliant!D13+[6]NSP!D13+[6]MWNG!D13+'[6]SWL&amp;P'!D13+'[6]City Gas'!D13+[6]SCVNG!D13+[6]Florence!D13+'[6]MG&amp;E'!D13</f>
        <v>0</v>
      </c>
      <c r="E13" s="4">
        <f>'[6]WI Gas'!E13+[6]WEPCO!E13+[6]WPSC!E13+[6]Alliant!E13+[6]NSP!E13+[6]MWNG!E13+'[6]SWL&amp;P'!E13+'[6]City Gas'!E13+[6]SCVNG!E13+[6]Florence!E13+'[6]MG&amp;E'!E13</f>
        <v>219907</v>
      </c>
      <c r="F13" s="4">
        <f>'[6]WI Gas'!F13+[6]WEPCO!F13+[6]WPSC!F13+[6]Alliant!F13+[6]NSP!F13+[6]MWNG!F13+'[6]SWL&amp;P'!F13+'[6]City Gas'!F13+[6]SCVNG!F13+[6]Florence!F13+'[6]MG&amp;E'!F13</f>
        <v>0</v>
      </c>
      <c r="G13" s="4">
        <f>'[6]WI Gas'!G13+[6]WEPCO!G13+[6]WPSC!G13+[6]Alliant!G13+[6]NSP!G13+[6]MWNG!G13+'[6]SWL&amp;P'!G13+'[6]City Gas'!G13+[6]SCVNG!G13+[6]Florence!G13+'[6]MG&amp;E'!G13</f>
        <v>9550</v>
      </c>
      <c r="H13" s="4">
        <f>'[6]WI Gas'!H13+[6]WEPCO!H13+[6]WPSC!H13+[6]Alliant!H13+[6]NSP!H13+[6]MWNG!H13+'[6]SWL&amp;P'!H13+'[6]City Gas'!H13+[6]SCVNG!H13+[6]Florence!H13+'[6]MG&amp;E'!H13</f>
        <v>0</v>
      </c>
      <c r="I13" s="4">
        <f>'[6]WI Gas'!I13+[6]WEPCO!I13+[6]WPSC!I13+[6]Alliant!I13+[6]NSP!I13+[6]MWNG!I13+'[6]SWL&amp;P'!I13+'[6]City Gas'!I13+[6]SCVNG!I13+[6]Florence!I13+'[6]MG&amp;E'!I13</f>
        <v>1479652</v>
      </c>
      <c r="J13" s="107">
        <f>'[6]WI Gas'!J13:K13+[6]WEPCO!J13+[6]WPSC!J13+[6]Alliant!J13+[6]NSP!J13+[6]MWNG!J13+'[6]SWL&amp;P'!J13:K13+'[6]City Gas'!J13:K13+[6]SCVNG!J13+[6]Florence!J13+'[6]MG&amp;E'!J13:K13</f>
        <v>2094</v>
      </c>
      <c r="K13" s="108"/>
      <c r="L13" s="6">
        <f>SUM(B13:J13)</f>
        <v>1711561</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'[6]WI Gas'!B17+[6]WEPCO!B17+[6]WPSC!B17+[6]Alliant!B17+[6]NSP!B17+[6]MWNG!B17+'[6]SWL&amp;P'!B17+'[6]City Gas'!B17+[6]SCVNG!B17+[6]Florence!B17+'[6]MG&amp;E'!B17</f>
        <v>4.8</v>
      </c>
      <c r="C17" s="4">
        <f>'[6]WI Gas'!C17+[6]WEPCO!C17+[6]WPSC!C17+[6]Alliant!C17+[6]NSP!C17+[6]MWNG!C17+'[6]SWL&amp;P'!C17+'[6]City Gas'!C17+[6]SCVNG!C17+[6]Florence!C17+'[6]MG&amp;E'!C17</f>
        <v>4770.7309999999998</v>
      </c>
      <c r="D17" s="107">
        <f>'[6]WI Gas'!D17:E17+[6]WEPCO!D17+[6]WPSC!D17+[6]Alliant!D17+[6]NSP!D17+[6]MWNG!D17+'[6]SWL&amp;P'!D17:E17+'[6]City Gas'!D17:E17+[6]SCVNG!D17+[6]Florence!D17+'[6]MG&amp;E'!D17:E17</f>
        <v>3530.5590000000002</v>
      </c>
      <c r="E17" s="108"/>
      <c r="F17" s="107">
        <f>'[6]WI Gas'!F17:G17+[6]WEPCO!F17+[6]WPSC!F17+[6]Alliant!F17+[6]NSP!F17+[6]MWNG!F17+'[6]SWL&amp;P'!F17:G17+'[6]City Gas'!F17:G17+[6]SCVNG!F17+[6]Florence!F17+'[6]MG&amp;E'!F17:G17</f>
        <v>2608.1890000000003</v>
      </c>
      <c r="G17" s="108"/>
      <c r="H17" s="107">
        <f>'[6]WI Gas'!H17:I17+[6]WEPCO!H17+[6]WPSC!H17+[6]Alliant!H17+[6]NSP!H17+[6]MWNG!H17+'[6]SWL&amp;P'!H17:I17+'[6]City Gas'!H17:I17+[6]SCVNG!H17+[6]Florence!H17+'[6]MG&amp;E'!H17:I17</f>
        <v>402.13</v>
      </c>
      <c r="I17" s="108"/>
      <c r="J17" s="107">
        <f>'[6]WI Gas'!J17:K17+[6]WEPCO!J17+[6]WPSC!J17+[6]Alliant!J17+[6]NSP!J17+[6]MWNG!J17+'[6]SWL&amp;P'!J17:K17+'[6]City Gas'!J17:K17+[6]SCVNG!J17+[6]Florence!J17+'[6]MG&amp;E'!J17:K17</f>
        <v>197.91</v>
      </c>
      <c r="K17" s="108"/>
      <c r="L17" s="6">
        <f>SUM(B17:J17)</f>
        <v>11514.319</v>
      </c>
    </row>
    <row r="18" spans="1:12" s="2" customFormat="1" x14ac:dyDescent="0.25">
      <c r="A18" s="5" t="s">
        <v>28</v>
      </c>
      <c r="B18" s="4">
        <f>'[6]WI Gas'!B18+[6]WEPCO!B18+[6]WPSC!B18+[6]Alliant!B18+[6]NSP!B18+[6]MWNG!B18+'[6]SWL&amp;P'!B18+'[6]City Gas'!B18+[6]SCVNG!B18+[6]Florence!B18+'[6]MG&amp;E'!B18</f>
        <v>0</v>
      </c>
      <c r="C18" s="4">
        <f>'[6]WI Gas'!C18+[6]WEPCO!C18+[6]WPSC!C18+[6]Alliant!C18+[6]NSP!C18+[6]MWNG!C18+'[6]SWL&amp;P'!C18+'[6]City Gas'!C18+[6]SCVNG!C18+[6]Florence!C18+'[6]MG&amp;E'!C18</f>
        <v>0</v>
      </c>
      <c r="D18" s="107">
        <f>'[6]WI Gas'!D18:E18+[6]WEPCO!D18+[6]WPSC!D18+[6]Alliant!D18+[6]NSP!D18+[6]MWNG!D18+'[6]SWL&amp;P'!D18:E18+'[6]City Gas'!D18:E18+[6]SCVNG!D18+[6]Florence!D18+'[6]MG&amp;E'!D18:E18</f>
        <v>0</v>
      </c>
      <c r="E18" s="108"/>
      <c r="F18" s="107">
        <f>'[6]WI Gas'!F18:G18+[6]WEPCO!F18+[6]WPSC!F18+[6]Alliant!F18+[6]NSP!F18+[6]MWNG!F18+'[6]SWL&amp;P'!F18:G18+'[6]City Gas'!F18:G18+[6]SCVNG!F18+[6]Florence!F18+'[6]MG&amp;E'!F18:G18</f>
        <v>0</v>
      </c>
      <c r="G18" s="108"/>
      <c r="H18" s="107">
        <f>'[6]WI Gas'!H18:I18+[6]WEPCO!H18+[6]WPSC!H18+[6]Alliant!H18+[6]NSP!H18+[6]MWNG!H18+'[6]SWL&amp;P'!H18:I18+'[6]City Gas'!H18:I18+[6]SCVNG!H18+[6]Florence!H18+'[6]MG&amp;E'!H18:I18</f>
        <v>0</v>
      </c>
      <c r="I18" s="108"/>
      <c r="J18" s="107">
        <f>'[6]WI Gas'!J18:K18+[6]WEPCO!J18+[6]WPSC!J18+[6]Alliant!J18+[6]NSP!J18+[6]MWNG!J18+'[6]SWL&amp;P'!J18:K18+'[6]City Gas'!J18:K18+[6]SCVNG!J18+[6]Florence!J18+'[6]MG&amp;E'!J18:K18</f>
        <v>0</v>
      </c>
      <c r="K18" s="108"/>
      <c r="L18" s="6">
        <f t="shared" ref="L18:L25" si="0">SUM(B18:J18)</f>
        <v>0</v>
      </c>
    </row>
    <row r="19" spans="1:12" s="2" customFormat="1" x14ac:dyDescent="0.25">
      <c r="A19" s="5" t="s">
        <v>7</v>
      </c>
      <c r="B19" s="4">
        <f>'[6]WI Gas'!B19+[6]WEPCO!B19+[6]WPSC!B19+[6]Alliant!B19+[6]NSP!B19+[6]MWNG!B19+'[6]SWL&amp;P'!B19+'[6]City Gas'!B19+[6]SCVNG!B19+[6]Florence!B19+'[6]MG&amp;E'!B19</f>
        <v>0</v>
      </c>
      <c r="C19" s="4">
        <f>'[6]WI Gas'!C19+[6]WEPCO!C19+[6]WPSC!C19+[6]Alliant!C19+[6]NSP!C19+[6]MWNG!C19+'[6]SWL&amp;P'!C19+'[6]City Gas'!C19+[6]SCVNG!C19+[6]Florence!C19+'[6]MG&amp;E'!C19</f>
        <v>0</v>
      </c>
      <c r="D19" s="107">
        <f>'[6]WI Gas'!D19:E19+[6]WEPCO!D19+[6]WPSC!D19+[6]Alliant!D19+[6]NSP!D19+[6]MWNG!D19+'[6]SWL&amp;P'!D19:E19+'[6]City Gas'!D19:E19+[6]SCVNG!D19+[6]Florence!D19+'[6]MG&amp;E'!D19:E19</f>
        <v>0</v>
      </c>
      <c r="E19" s="108"/>
      <c r="F19" s="107">
        <f>'[6]WI Gas'!F19:G19+[6]WEPCO!F19+[6]WPSC!F19+[6]Alliant!F19+[6]NSP!F19+[6]MWNG!F19+'[6]SWL&amp;P'!F19:G19+'[6]City Gas'!F19:G19+[6]SCVNG!F19+[6]Florence!F19+'[6]MG&amp;E'!F19:G19</f>
        <v>0</v>
      </c>
      <c r="G19" s="108"/>
      <c r="H19" s="107">
        <f>'[6]WI Gas'!H19:I19+[6]WEPCO!H19+[6]WPSC!H19+[6]Alliant!H19+[6]NSP!H19+[6]MWNG!H19+'[6]SWL&amp;P'!H19:I19+'[6]City Gas'!H19:I19+[6]SCVNG!H19+[6]Florence!H19+'[6]MG&amp;E'!H19:I19</f>
        <v>0</v>
      </c>
      <c r="I19" s="108"/>
      <c r="J19" s="107">
        <f>'[6]WI Gas'!J19:K19+[6]WEPCO!J19+[6]WPSC!J19+[6]Alliant!J19+[6]NSP!J19+[6]MWNG!J19+'[6]SWL&amp;P'!J19:K19+'[6]City Gas'!J19:K19+[6]SCVNG!J19+[6]Florence!J19+'[6]MG&amp;E'!J19:K19</f>
        <v>0</v>
      </c>
      <c r="K19" s="108"/>
      <c r="L19" s="6">
        <f t="shared" si="0"/>
        <v>0</v>
      </c>
    </row>
    <row r="20" spans="1:12" s="2" customFormat="1" x14ac:dyDescent="0.25">
      <c r="A20" s="5" t="s">
        <v>29</v>
      </c>
      <c r="B20" s="4">
        <f>'[6]WI Gas'!B20+[6]WEPCO!B20+[6]WPSC!B20+[6]Alliant!B20+[6]NSP!B20+[6]MWNG!B20+'[6]SWL&amp;P'!B20+'[6]City Gas'!B20+[6]SCVNG!B20+[6]Florence!B20+'[6]MG&amp;E'!B20</f>
        <v>0</v>
      </c>
      <c r="C20" s="4">
        <f>'[6]WI Gas'!C20+[6]WEPCO!C20+[6]WPSC!C20+[6]Alliant!C20+[6]NSP!C20+[6]MWNG!C20+'[6]SWL&amp;P'!C20+'[6]City Gas'!C20+[6]SCVNG!C20+[6]Florence!C20+'[6]MG&amp;E'!C20</f>
        <v>0</v>
      </c>
      <c r="D20" s="107">
        <f>'[6]WI Gas'!D20:E20+[6]WEPCO!D20+[6]WPSC!D20+[6]Alliant!D20+[6]NSP!D20+[6]MWNG!D20+'[6]SWL&amp;P'!D20:E20+'[6]City Gas'!D20:E20+[6]SCVNG!D20+[6]Florence!D20+'[6]MG&amp;E'!D20:E20</f>
        <v>0</v>
      </c>
      <c r="E20" s="108"/>
      <c r="F20" s="107">
        <f>'[6]WI Gas'!F20:G20+[6]WEPCO!F20+[6]WPSC!F20+[6]Alliant!F20+[6]NSP!F20+[6]MWNG!F20+'[6]SWL&amp;P'!F20:G20+'[6]City Gas'!F20:G20+[6]SCVNG!F20+[6]Florence!F20+'[6]MG&amp;E'!F20:G20</f>
        <v>0</v>
      </c>
      <c r="G20" s="108"/>
      <c r="H20" s="107">
        <f>'[6]WI Gas'!H20:I20+[6]WEPCO!H20+[6]WPSC!H20+[6]Alliant!H20+[6]NSP!H20+[6]MWNG!H20+'[6]SWL&amp;P'!H20:I20+'[6]City Gas'!H20:I20+[6]SCVNG!H20+[6]Florence!H20+'[6]MG&amp;E'!H20:I20</f>
        <v>0</v>
      </c>
      <c r="I20" s="108"/>
      <c r="J20" s="107">
        <f>'[6]WI Gas'!J20:K20+[6]WEPCO!J20+[6]WPSC!J20+[6]Alliant!J20+[6]NSP!J20+[6]MWNG!J20+'[6]SWL&amp;P'!J20:K20+'[6]City Gas'!J20:K20+[6]SCVNG!J20+[6]Florence!J20+'[6]MG&amp;E'!J20:K20</f>
        <v>0</v>
      </c>
      <c r="K20" s="108"/>
      <c r="L20" s="6">
        <f t="shared" si="0"/>
        <v>0</v>
      </c>
    </row>
    <row r="21" spans="1:12" s="2" customFormat="1" x14ac:dyDescent="0.25">
      <c r="A21" s="5" t="s">
        <v>30</v>
      </c>
      <c r="B21" s="4">
        <f>'[6]WI Gas'!B21+[6]WEPCO!B21+[6]WPSC!B21+[6]Alliant!B21+[6]NSP!B21+[6]MWNG!B21+'[6]SWL&amp;P'!B21+'[6]City Gas'!B21+[6]SCVNG!B21+[6]Florence!B21+'[6]MG&amp;E'!B21</f>
        <v>0</v>
      </c>
      <c r="C21" s="4">
        <f>'[6]WI Gas'!C21+[6]WEPCO!C21+[6]WPSC!C21+[6]Alliant!C21+[6]NSP!C21+[6]MWNG!C21+'[6]SWL&amp;P'!C21+'[6]City Gas'!C21+[6]SCVNG!C21+[6]Florence!C21+'[6]MG&amp;E'!C21</f>
        <v>0</v>
      </c>
      <c r="D21" s="107">
        <f>'[6]WI Gas'!D21:E21+[6]WEPCO!D21+[6]WPSC!D21+[6]Alliant!D21+[6]NSP!D21+[6]MWNG!D21+'[6]SWL&amp;P'!D21:E21+'[6]City Gas'!D21:E21+[6]SCVNG!D21+[6]Florence!D21+'[6]MG&amp;E'!D21:E21</f>
        <v>0</v>
      </c>
      <c r="E21" s="108"/>
      <c r="F21" s="107">
        <f>'[6]WI Gas'!F21:G21+[6]WEPCO!F21+[6]WPSC!F21+[6]Alliant!F21+[6]NSP!F21+[6]MWNG!F21+'[6]SWL&amp;P'!F21:G21+'[6]City Gas'!F21:G21+[6]SCVNG!F21+[6]Florence!F21+'[6]MG&amp;E'!F21:G21</f>
        <v>0</v>
      </c>
      <c r="G21" s="108"/>
      <c r="H21" s="107">
        <f>'[6]WI Gas'!H21:I21+[6]WEPCO!H21+[6]WPSC!H21+[6]Alliant!H21+[6]NSP!H21+[6]MWNG!H21+'[6]SWL&amp;P'!H21:I21+'[6]City Gas'!H21:I21+[6]SCVNG!H21+[6]Florence!H21+'[6]MG&amp;E'!H21:I21</f>
        <v>0</v>
      </c>
      <c r="I21" s="108"/>
      <c r="J21" s="107">
        <f>'[6]WI Gas'!J21:K21+[6]WEPCO!J21+[6]WPSC!J21+[6]Alliant!J21+[6]NSP!J21+[6]MWNG!J21+'[6]SWL&amp;P'!J21:K21+'[6]City Gas'!J21:K21+[6]SCVNG!J21+[6]Florence!J21+'[6]MG&amp;E'!J21:K21</f>
        <v>0</v>
      </c>
      <c r="K21" s="108"/>
      <c r="L21" s="6">
        <f t="shared" si="0"/>
        <v>0</v>
      </c>
    </row>
    <row r="22" spans="1:12" s="2" customFormat="1" x14ac:dyDescent="0.25">
      <c r="A22" s="5" t="s">
        <v>31</v>
      </c>
      <c r="B22" s="4">
        <f>'[6]WI Gas'!B22+[6]WEPCO!B22+[6]WPSC!B22+[6]Alliant!B22+[6]NSP!B22+[6]MWNG!B22+'[6]SWL&amp;P'!B22+'[6]City Gas'!B22+[6]SCVNG!B22+[6]Florence!B22+'[6]MG&amp;E'!B22</f>
        <v>0.7</v>
      </c>
      <c r="C22" s="4">
        <f>'[6]WI Gas'!C22+[6]WEPCO!C22+[6]WPSC!C22+[6]Alliant!C22+[6]NSP!C22+[6]MWNG!C22+'[6]SWL&amp;P'!C22+'[6]City Gas'!C22+[6]SCVNG!C22+[6]Florence!C22+'[6]MG&amp;E'!C22</f>
        <v>20434.251</v>
      </c>
      <c r="D22" s="107">
        <f>'[6]WI Gas'!D22:E22+[6]WEPCO!D22+[6]WPSC!D22+[6]Alliant!D22+[6]NSP!D22+[6]MWNG!D22+'[6]SWL&amp;P'!D22:E22+'[6]City Gas'!D22:E22+[6]SCVNG!D22+[6]Florence!D22+'[6]MG&amp;E'!D22:E22</f>
        <v>7403.7880000000005</v>
      </c>
      <c r="E22" s="108"/>
      <c r="F22" s="107">
        <f>'[6]WI Gas'!F22:G22+[6]WEPCO!F22+[6]WPSC!F22+[6]Alliant!F22+[6]NSP!F22+[6]MWNG!F22+'[6]SWL&amp;P'!F22:G22+'[6]City Gas'!F22:G22+[6]SCVNG!F22+[6]Florence!F22+'[6]MG&amp;E'!F22:G22</f>
        <v>1688.4199999999998</v>
      </c>
      <c r="G22" s="108"/>
      <c r="H22" s="107">
        <f>'[6]WI Gas'!H22:I22+[6]WEPCO!H22+[6]WPSC!H22+[6]Alliant!H22+[6]NSP!H22+[6]MWNG!H22+'[6]SWL&amp;P'!H22:I22+'[6]City Gas'!H22:I22+[6]SCVNG!H22+[6]Florence!H22+'[6]MG&amp;E'!H22:I22</f>
        <v>1.48</v>
      </c>
      <c r="I22" s="108"/>
      <c r="J22" s="107">
        <f>'[6]WI Gas'!J22:K22+[6]WEPCO!J22+[6]WPSC!J22+[6]Alliant!J22+[6]NSP!J22+[6]MWNG!J22+'[6]SWL&amp;P'!J22:K22+'[6]City Gas'!J22:K22+[6]SCVNG!J22+[6]Florence!J22+'[6]MG&amp;E'!J22:K22</f>
        <v>0</v>
      </c>
      <c r="K22" s="108"/>
      <c r="L22" s="6">
        <f t="shared" si="0"/>
        <v>29528.638999999999</v>
      </c>
    </row>
    <row r="23" spans="1:12" s="2" customFormat="1" x14ac:dyDescent="0.25">
      <c r="A23" s="5" t="s">
        <v>32</v>
      </c>
      <c r="B23" s="4">
        <f>'[6]WI Gas'!B23+[6]WEPCO!B23+[6]WPSC!B23+[6]Alliant!B23+[6]NSP!B23+[6]MWNG!B23+'[6]SWL&amp;P'!B23+'[6]City Gas'!B23+[6]SCVNG!B23+[6]Florence!B23+'[6]MG&amp;E'!B23</f>
        <v>0</v>
      </c>
      <c r="C23" s="4">
        <f>'[6]WI Gas'!C23+[6]WEPCO!C23+[6]WPSC!C23+[6]Alliant!C23+[6]NSP!C23+[6]MWNG!C23+'[6]SWL&amp;P'!C23+'[6]City Gas'!C23+[6]SCVNG!C23+[6]Florence!C23+'[6]MG&amp;E'!C23</f>
        <v>0</v>
      </c>
      <c r="D23" s="107">
        <f>'[6]WI Gas'!D23:E23+[6]WEPCO!D23+[6]WPSC!D23+[6]Alliant!D23+[6]NSP!D23+[6]MWNG!D23+'[6]SWL&amp;P'!D23:E23+'[6]City Gas'!D23:E23+[6]SCVNG!D23+[6]Florence!D23+'[6]MG&amp;E'!D23:E23</f>
        <v>0</v>
      </c>
      <c r="E23" s="108"/>
      <c r="F23" s="107">
        <f>'[6]WI Gas'!F23:G23+[6]WEPCO!F23+[6]WPSC!F23+[6]Alliant!F23+[6]NSP!F23+[6]MWNG!F23+'[6]SWL&amp;P'!F23:G23+'[6]City Gas'!F23:G23+[6]SCVNG!F23+[6]Florence!F23+'[6]MG&amp;E'!F23:G23</f>
        <v>0</v>
      </c>
      <c r="G23" s="108"/>
      <c r="H23" s="107">
        <f>'[6]WI Gas'!H23:I23+[6]WEPCO!H23+[6]WPSC!H23+[6]Alliant!H23+[6]NSP!H23+[6]MWNG!H23+'[6]SWL&amp;P'!H23:I23+'[6]City Gas'!H23:I23+[6]SCVNG!H23+[6]Florence!H23+'[6]MG&amp;E'!H23:I23</f>
        <v>0</v>
      </c>
      <c r="I23" s="108"/>
      <c r="J23" s="107">
        <f>'[6]WI Gas'!J23:K23+[6]WEPCO!J23+[6]WPSC!J23+[6]Alliant!J23+[6]NSP!J23+[6]MWNG!J23+'[6]SWL&amp;P'!J23:K23+'[6]City Gas'!J23:K23+[6]SCVNG!J23+[6]Florence!J23+'[6]MG&amp;E'!J23:K23</f>
        <v>0</v>
      </c>
      <c r="K23" s="108"/>
      <c r="L23" s="6">
        <f t="shared" si="0"/>
        <v>0</v>
      </c>
    </row>
    <row r="24" spans="1:12" s="2" customFormat="1" x14ac:dyDescent="0.25">
      <c r="A24" s="5" t="s">
        <v>98</v>
      </c>
      <c r="B24" s="4">
        <f>'[6]WI Gas'!B24+[6]WEPCO!B24+[6]WPSC!B24+[6]Alliant!B24+[6]NSP!B24+[6]MWNG!B24+'[6]SWL&amp;P'!B24+'[6]City Gas'!B24+[6]SCVNG!B24+[6]Florence!B24+'[6]MG&amp;E'!B24</f>
        <v>0</v>
      </c>
      <c r="C24" s="4">
        <f>'[6]WI Gas'!C24+[6]WEPCO!C24+[6]WPSC!C24+[6]Alliant!C24+[6]NSP!C24+[6]MWNG!C24+'[6]SWL&amp;P'!C24+'[6]City Gas'!C24+[6]SCVNG!C24+[6]Florence!C24+'[6]MG&amp;E'!C24</f>
        <v>0</v>
      </c>
      <c r="D24" s="107">
        <f>'[6]WI Gas'!D24:E24+[6]WEPCO!D24+[6]WPSC!D24+[6]Alliant!D24+[6]NSP!D24+[6]MWNG!D24+'[6]SWL&amp;P'!D24:E24+'[6]City Gas'!D24:E24+[6]SCVNG!D24+[6]Florence!D24+'[6]MG&amp;E'!D24:E24</f>
        <v>0</v>
      </c>
      <c r="E24" s="108"/>
      <c r="F24" s="107">
        <f>'[6]WI Gas'!F24:G24+[6]WEPCO!F24+[6]WPSC!F24+[6]Alliant!F24+[6]NSP!F24+[6]MWNG!F24+'[6]SWL&amp;P'!F24:G24+'[6]City Gas'!F24:G24+[6]SCVNG!F24+[6]Florence!F24+'[6]MG&amp;E'!F24:G24</f>
        <v>0</v>
      </c>
      <c r="G24" s="108"/>
      <c r="H24" s="107">
        <f>'[6]WI Gas'!H24:I24+[6]WEPCO!H24+[6]WPSC!H24+[6]Alliant!H24+[6]NSP!H24+[6]MWNG!H24+'[6]SWL&amp;P'!H24:I24+'[6]City Gas'!H24:I24+[6]SCVNG!H24+[6]Florence!H24+'[6]MG&amp;E'!H24:I24</f>
        <v>0</v>
      </c>
      <c r="I24" s="108"/>
      <c r="J24" s="107">
        <f>'[6]WI Gas'!J24:K24+[6]WEPCO!J24+[6]WPSC!J24+[6]Alliant!J24+[6]NSP!J24+[6]MWNG!J24+'[6]SWL&amp;P'!J24:K24+'[6]City Gas'!J24:K24+[6]SCVNG!J24+[6]Florence!J24+'[6]MG&amp;E'!J24:K24</f>
        <v>0</v>
      </c>
      <c r="K24" s="108"/>
      <c r="L24" s="6">
        <f t="shared" si="0"/>
        <v>0</v>
      </c>
    </row>
    <row r="25" spans="1:12" s="2" customFormat="1" x14ac:dyDescent="0.25">
      <c r="A25" s="5" t="s">
        <v>10</v>
      </c>
      <c r="B25" s="4">
        <f>'[6]WI Gas'!B25+[6]WEPCO!B25+[6]WPSC!B25+[6]Alliant!B25+[6]NSP!B25+[6]MWNG!B25+'[6]SWL&amp;P'!B25+'[6]City Gas'!B25+[6]SCVNG!B25+[6]Florence!B25+'[6]MG&amp;E'!B25</f>
        <v>38.299999999999997</v>
      </c>
      <c r="C25" s="4">
        <f>'[6]WI Gas'!C25+[6]WEPCO!C25+[6]WPSC!C25+[6]Alliant!C25+[6]NSP!C25+[6]MWNG!C25+'[6]SWL&amp;P'!C25+'[6]City Gas'!C25+[6]SCVNG!C25+[6]Florence!C25+'[6]MG&amp;E'!C25</f>
        <v>16.600000000000001</v>
      </c>
      <c r="D25" s="107">
        <f>'[6]WI Gas'!D25:E25+[6]WEPCO!D25+[6]WPSC!D25+[6]Alliant!D25+[6]NSP!D25+[6]MWNG!D25+'[6]SWL&amp;P'!D25:E25+'[6]City Gas'!D25:E25+[6]SCVNG!D25+[6]Florence!D25+'[6]MG&amp;E'!D25:E25</f>
        <v>6.4</v>
      </c>
      <c r="E25" s="108"/>
      <c r="F25" s="107">
        <f>'[6]WI Gas'!F25:G25+[6]WEPCO!F25+[6]WPSC!F25+[6]Alliant!F25+[6]NSP!F25+[6]MWNG!F25+'[6]SWL&amp;P'!F25:G25+'[6]City Gas'!F25:G25+[6]SCVNG!F25+[6]Florence!F25+'[6]MG&amp;E'!F25:G25</f>
        <v>0.3</v>
      </c>
      <c r="G25" s="108"/>
      <c r="H25" s="107">
        <f>'[6]WI Gas'!H25:I25+[6]WEPCO!H25+[6]WPSC!H25+[6]Alliant!H25+[6]NSP!H25+[6]MWNG!H25+'[6]SWL&amp;P'!H25:I25+'[6]City Gas'!H25:I25+[6]SCVNG!H25+[6]Florence!H25+'[6]MG&amp;E'!H25:I25</f>
        <v>0</v>
      </c>
      <c r="I25" s="108"/>
      <c r="J25" s="107">
        <f>'[6]WI Gas'!J25:K25+[6]WEPCO!J25+[6]WPSC!J25+[6]Alliant!J25+[6]NSP!J25+[6]MWNG!J25+'[6]SWL&amp;P'!J25:K25+'[6]City Gas'!J25:K25+[6]SCVNG!J25+[6]Florence!J25+'[6]MG&amp;E'!J25:K25</f>
        <v>0</v>
      </c>
      <c r="K25" s="108"/>
      <c r="L25" s="6">
        <f t="shared" si="0"/>
        <v>61.599999999999994</v>
      </c>
    </row>
    <row r="26" spans="1:12" s="2" customFormat="1" x14ac:dyDescent="0.25">
      <c r="A26" s="11" t="s">
        <v>11</v>
      </c>
      <c r="B26" s="6">
        <f>SUM(B17:B25)</f>
        <v>43.8</v>
      </c>
      <c r="C26" s="6">
        <f>SUM(C17:C25)</f>
        <v>25221.581999999999</v>
      </c>
      <c r="D26" s="109">
        <f t="shared" ref="D26:I26" si="1">SUM(D17:D25)</f>
        <v>10940.747000000001</v>
      </c>
      <c r="E26" s="109">
        <f t="shared" si="1"/>
        <v>0</v>
      </c>
      <c r="F26" s="109">
        <f t="shared" si="1"/>
        <v>4296.9090000000006</v>
      </c>
      <c r="G26" s="109">
        <f t="shared" si="1"/>
        <v>0</v>
      </c>
      <c r="H26" s="109">
        <f t="shared" si="1"/>
        <v>403.61</v>
      </c>
      <c r="I26" s="109">
        <f t="shared" si="1"/>
        <v>0</v>
      </c>
      <c r="J26" s="110">
        <f>SUM(J17:J25)</f>
        <v>197.91</v>
      </c>
      <c r="K26" s="111"/>
      <c r="L26" s="50">
        <f>SUM(L17:L25)</f>
        <v>41104.557999999997</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(B74/M44)*5280</f>
        <v>96.450060820393745</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'[6]WI Gas'!B30+[6]WEPCO!B30+[6]WPSC!B30+[6]Alliant!B30+[6]NSP!B30+[6]MWNG!B30+'[6]SWL&amp;P'!B30+'[6]City Gas'!B30+[6]SCVNG!B30+[6]Florence!B30+'[6]MG&amp;E'!B30</f>
        <v>3</v>
      </c>
      <c r="C30" s="4">
        <f>'[6]WI Gas'!C30+[6]WEPCO!C30+[6]WPSC!C30+[6]Alliant!C30+[6]NSP!C30+[6]MWNG!C30+'[6]SWL&amp;P'!C30+'[6]City Gas'!C30+[6]SCVNG!C30+[6]Florence!C30+'[6]MG&amp;E'!C30</f>
        <v>194640</v>
      </c>
      <c r="D30" s="107">
        <f>'[6]WI Gas'!D30:E30+[6]WEPCO!D30+[6]WPSC!D30+[6]Alliant!D30+[6]NSP!D30+[6]MWNG!D30+'[6]SWL&amp;P'!D30:E30+'[6]City Gas'!D30:E30+[6]SCVNG!D30+[6]Florence!D30+'[6]MG&amp;E'!D30:E30</f>
        <v>24305</v>
      </c>
      <c r="E30" s="108"/>
      <c r="F30" s="107">
        <f>'[6]WI Gas'!F30:G30+[6]WEPCO!F30+[6]WPSC!F30+[6]Alliant!F30+[6]NSP!F30+[6]MWNG!F30+'[6]SWL&amp;P'!F30:G30+'[6]City Gas'!F30:G30+[6]SCVNG!F30+[6]Florence!F30+'[6]MG&amp;E'!F30:G30</f>
        <v>1087</v>
      </c>
      <c r="G30" s="108"/>
      <c r="H30" s="107">
        <f>'[6]WI Gas'!H30:I30+[6]WEPCO!H30+[6]WPSC!H30+[6]Alliant!H30+[6]NSP!H30+[6]MWNG!H30+'[6]SWL&amp;P'!H30:I30+'[6]City Gas'!H30:I30+[6]SCVNG!H30+[6]Florence!H30+'[6]MG&amp;E'!H30:I30</f>
        <v>222</v>
      </c>
      <c r="I30" s="108"/>
      <c r="J30" s="107">
        <f>'[6]WI Gas'!J30:K30+[6]WEPCO!J30+[6]WPSC!J30+[6]Alliant!J30+[6]NSP!J30+[6]MWNG!J30+'[6]SWL&amp;P'!J30:K30+'[6]City Gas'!J30:K30+[6]SCVNG!J30+[6]Florence!J30+'[6]MG&amp;E'!J30:K30</f>
        <v>8</v>
      </c>
      <c r="K30" s="108"/>
      <c r="L30" s="6">
        <f>SUM(B30:J30)</f>
        <v>220265</v>
      </c>
    </row>
    <row r="31" spans="1:12" s="2" customFormat="1" x14ac:dyDescent="0.25">
      <c r="A31" s="5" t="s">
        <v>28</v>
      </c>
      <c r="B31" s="4">
        <f>'[6]WI Gas'!B31+[6]WEPCO!B31+[6]WPSC!B31+[6]Alliant!B31+[6]NSP!B31+[6]MWNG!B31+'[6]SWL&amp;P'!B31+'[6]City Gas'!B31+[6]SCVNG!B31+[6]Florence!B31+'[6]MG&amp;E'!B31</f>
        <v>0</v>
      </c>
      <c r="C31" s="4">
        <f>'[6]WI Gas'!C31+[6]WEPCO!C31+[6]WPSC!C31+[6]Alliant!C31+[6]NSP!C31+[6]MWNG!C31+'[6]SWL&amp;P'!C31+'[6]City Gas'!C31+[6]SCVNG!C31+[6]Florence!C31+'[6]MG&amp;E'!C31</f>
        <v>0</v>
      </c>
      <c r="D31" s="107">
        <f>'[6]WI Gas'!D31:E31+[6]WEPCO!D31+[6]WPSC!D31+[6]Alliant!D31+[6]NSP!D31+[6]MWNG!D31+'[6]SWL&amp;P'!D31:E31+'[6]City Gas'!D31:E31+[6]SCVNG!D31+[6]Florence!D31+'[6]MG&amp;E'!D31:E31</f>
        <v>0</v>
      </c>
      <c r="E31" s="108"/>
      <c r="F31" s="107">
        <f>'[6]WI Gas'!F31:G31+[6]WEPCO!F31+[6]WPSC!F31+[6]Alliant!F31+[6]NSP!F31+[6]MWNG!F31+'[6]SWL&amp;P'!F31:G31+'[6]City Gas'!F31:G31+[6]SCVNG!F31+[6]Florence!F31+'[6]MG&amp;E'!F31:G31</f>
        <v>0</v>
      </c>
      <c r="G31" s="108"/>
      <c r="H31" s="107">
        <f>'[6]WI Gas'!H31:I31+[6]WEPCO!H31+[6]WPSC!H31+[6]Alliant!H31+[6]NSP!H31+[6]MWNG!H31+'[6]SWL&amp;P'!H31:I31+'[6]City Gas'!H31:I31+[6]SCVNG!H31+[6]Florence!H31+'[6]MG&amp;E'!H31:I31</f>
        <v>0</v>
      </c>
      <c r="I31" s="108"/>
      <c r="J31" s="107">
        <f>'[6]WI Gas'!J31:K31+[6]WEPCO!J31+[6]WPSC!J31+[6]Alliant!J31+[6]NSP!J31+[6]MWNG!J31+'[6]SWL&amp;P'!J31:K31+'[6]City Gas'!J31:K31+[6]SCVNG!J31+[6]Florence!J31+'[6]MG&amp;E'!J31:K31</f>
        <v>0</v>
      </c>
      <c r="K31" s="108"/>
      <c r="L31" s="6">
        <f t="shared" ref="L31:L38" si="2">SUM(B31:J31)</f>
        <v>0</v>
      </c>
    </row>
    <row r="32" spans="1:12" s="2" customFormat="1" x14ac:dyDescent="0.25">
      <c r="A32" s="5" t="s">
        <v>7</v>
      </c>
      <c r="B32" s="4">
        <f>'[6]WI Gas'!B32+[6]WEPCO!B32+[6]WPSC!B32+[6]Alliant!B32+[6]NSP!B32+[6]MWNG!B32+'[6]SWL&amp;P'!B32+'[6]City Gas'!B32+[6]SCVNG!B32+[6]Florence!B32+'[6]MG&amp;E'!B32</f>
        <v>0</v>
      </c>
      <c r="C32" s="4">
        <f>'[6]WI Gas'!C32+[6]WEPCO!C32+[6]WPSC!C32+[6]Alliant!C32+[6]NSP!C32+[6]MWNG!C32+'[6]SWL&amp;P'!C32+'[6]City Gas'!C32+[6]SCVNG!C32+[6]Florence!C32+'[6]MG&amp;E'!C32</f>
        <v>27</v>
      </c>
      <c r="D32" s="107">
        <f>'[6]WI Gas'!D32:E32+[6]WEPCO!D32+[6]WPSC!D32+[6]Alliant!D32+[6]NSP!D32+[6]MWNG!D32+'[6]SWL&amp;P'!D32:E32+'[6]City Gas'!D32:E32+[6]SCVNG!D32+[6]Florence!D32+'[6]MG&amp;E'!D32:E32</f>
        <v>9523</v>
      </c>
      <c r="E32" s="108"/>
      <c r="F32" s="107">
        <f>'[6]WI Gas'!F32:G32+[6]WEPCO!F32+[6]WPSC!F32+[6]Alliant!F32+[6]NSP!F32+[6]MWNG!F32+'[6]SWL&amp;P'!F32:G32+'[6]City Gas'!F32:G32+[6]SCVNG!F32+[6]Florence!F32+'[6]MG&amp;E'!F32:G32</f>
        <v>0</v>
      </c>
      <c r="G32" s="108"/>
      <c r="H32" s="107">
        <f>'[6]WI Gas'!H32:I32+[6]WEPCO!H32+[6]WPSC!H32+[6]Alliant!H32+[6]NSP!H32+[6]MWNG!H32+'[6]SWL&amp;P'!H32:I32+'[6]City Gas'!H32:I32+[6]SCVNG!H32+[6]Florence!H32+'[6]MG&amp;E'!H32:I32</f>
        <v>0</v>
      </c>
      <c r="I32" s="108"/>
      <c r="J32" s="107">
        <f>'[6]WI Gas'!J32:K32+[6]WEPCO!J32+[6]WPSC!J32+[6]Alliant!J32+[6]NSP!J32+[6]MWNG!J32+'[6]SWL&amp;P'!J32:K32+'[6]City Gas'!J32:K32+[6]SCVNG!J32+[6]Florence!J32+'[6]MG&amp;E'!J32:K32</f>
        <v>0</v>
      </c>
      <c r="K32" s="108"/>
      <c r="L32" s="6">
        <f t="shared" si="2"/>
        <v>9550</v>
      </c>
    </row>
    <row r="33" spans="1:13" s="2" customFormat="1" x14ac:dyDescent="0.25">
      <c r="A33" s="5" t="s">
        <v>29</v>
      </c>
      <c r="B33" s="4">
        <f>'[6]WI Gas'!B33+[6]WEPCO!B33+[6]WPSC!B33+[6]Alliant!B33+[6]NSP!B33+[6]MWNG!B33+'[6]SWL&amp;P'!B33+'[6]City Gas'!B33+[6]SCVNG!B33+[6]Florence!B33+'[6]MG&amp;E'!B33</f>
        <v>0</v>
      </c>
      <c r="C33" s="4">
        <f>'[6]WI Gas'!C33+[6]WEPCO!C33+[6]WPSC!C33+[6]Alliant!C33+[6]NSP!C33+[6]MWNG!C33+'[6]SWL&amp;P'!C33+'[6]City Gas'!C33+[6]SCVNG!C33+[6]Florence!C33+'[6]MG&amp;E'!C33</f>
        <v>0</v>
      </c>
      <c r="D33" s="107">
        <f>'[6]WI Gas'!D33:E33+[6]WEPCO!D33+[6]WPSC!D33+[6]Alliant!D33+[6]NSP!D33+[6]MWNG!D33+'[6]SWL&amp;P'!D33:E33+'[6]City Gas'!D33:E33+[6]SCVNG!D33+[6]Florence!D33+'[6]MG&amp;E'!D33:E33</f>
        <v>0</v>
      </c>
      <c r="E33" s="108"/>
      <c r="F33" s="107">
        <f>'[6]WI Gas'!F33:G33+[6]WEPCO!F33+[6]WPSC!F33+[6]Alliant!F33+[6]NSP!F33+[6]MWNG!F33+'[6]SWL&amp;P'!F33:G33+'[6]City Gas'!F33:G33+[6]SCVNG!F33+[6]Florence!F33+'[6]MG&amp;E'!F33:G33</f>
        <v>0</v>
      </c>
      <c r="G33" s="108"/>
      <c r="H33" s="107">
        <f>'[6]WI Gas'!H33:I33+[6]WEPCO!H33+[6]WPSC!H33+[6]Alliant!H33+[6]NSP!H33+[6]MWNG!H33+'[6]SWL&amp;P'!H33:I33+'[6]City Gas'!H33:I33+[6]SCVNG!H33+[6]Florence!H33+'[6]MG&amp;E'!H33:I33</f>
        <v>0</v>
      </c>
      <c r="I33" s="108"/>
      <c r="J33" s="107">
        <f>'[6]WI Gas'!J33:K33+[6]WEPCO!J33+[6]WPSC!J33+[6]Alliant!J33+[6]NSP!J33+[6]MWNG!J33+'[6]SWL&amp;P'!J33:K33+'[6]City Gas'!J33:K33+[6]SCVNG!J33+[6]Florence!J33+'[6]MG&amp;E'!J33:K33</f>
        <v>0</v>
      </c>
      <c r="K33" s="108"/>
      <c r="L33" s="6">
        <f t="shared" si="2"/>
        <v>0</v>
      </c>
    </row>
    <row r="34" spans="1:13" s="2" customFormat="1" x14ac:dyDescent="0.25">
      <c r="A34" s="5" t="s">
        <v>30</v>
      </c>
      <c r="B34" s="4">
        <f>'[6]WI Gas'!B34+[6]WEPCO!B34+[6]WPSC!B34+[6]Alliant!B34+[6]NSP!B34+[6]MWNG!B34+'[6]SWL&amp;P'!B34+'[6]City Gas'!B34+[6]SCVNG!B34+[6]Florence!B34+'[6]MG&amp;E'!B34</f>
        <v>0</v>
      </c>
      <c r="C34" s="4">
        <f>'[6]WI Gas'!C34+[6]WEPCO!C34+[6]WPSC!C34+[6]Alliant!C34+[6]NSP!C34+[6]MWNG!C34+'[6]SWL&amp;P'!C34+'[6]City Gas'!C34+[6]SCVNG!C34+[6]Florence!C34+'[6]MG&amp;E'!C34</f>
        <v>76</v>
      </c>
      <c r="D34" s="107">
        <f>'[6]WI Gas'!D34:E34+[6]WEPCO!D34+[6]WPSC!D34+[6]Alliant!D34+[6]NSP!D34+[6]MWNG!D34+'[6]SWL&amp;P'!D34:E34+'[6]City Gas'!D34:E34+[6]SCVNG!D34+[6]Florence!D34+'[6]MG&amp;E'!D34:E34</f>
        <v>10888</v>
      </c>
      <c r="E34" s="108"/>
      <c r="F34" s="107">
        <f>'[6]WI Gas'!F34:G34+[6]WEPCO!F34+[6]WPSC!F34+[6]Alliant!F34+[6]NSP!F34+[6]MWNG!F34+'[6]SWL&amp;P'!F34:G34+'[6]City Gas'!F34:G34+[6]SCVNG!F34+[6]Florence!F34+'[6]MG&amp;E'!F34:G34</f>
        <v>0</v>
      </c>
      <c r="G34" s="108"/>
      <c r="H34" s="107">
        <f>'[6]WI Gas'!H34:I34+[6]WEPCO!H34+[6]WPSC!H34+[6]Alliant!H34+[6]NSP!H34+[6]MWNG!H34+'[6]SWL&amp;P'!H34:I34+'[6]City Gas'!H34:I34+[6]SCVNG!H34+[6]Florence!H34+'[6]MG&amp;E'!H34:I34</f>
        <v>0</v>
      </c>
      <c r="I34" s="108"/>
      <c r="J34" s="107">
        <f>'[6]WI Gas'!J34:K34+[6]WEPCO!J34+[6]WPSC!J34+[6]Alliant!J34+[6]NSP!J34+[6]MWNG!J34+'[6]SWL&amp;P'!J34:K34+'[6]City Gas'!J34:K34+[6]SCVNG!J34+[6]Florence!J34+'[6]MG&amp;E'!J34:K34</f>
        <v>0</v>
      </c>
      <c r="K34" s="108"/>
      <c r="L34" s="6">
        <f t="shared" si="2"/>
        <v>10964</v>
      </c>
    </row>
    <row r="35" spans="1:13" s="2" customFormat="1" x14ac:dyDescent="0.25">
      <c r="A35" s="5" t="s">
        <v>31</v>
      </c>
      <c r="B35" s="4">
        <f>'[6]WI Gas'!B35+[6]WEPCO!B35+[6]WPSC!B35+[6]Alliant!B35+[6]NSP!B35+[6]MWNG!B35+'[6]SWL&amp;P'!B35+'[6]City Gas'!B35+[6]SCVNG!B35+[6]Florence!B35+'[6]MG&amp;E'!B35</f>
        <v>38</v>
      </c>
      <c r="C35" s="4">
        <f>'[6]WI Gas'!C35+[6]WEPCO!C35+[6]WPSC!C35+[6]Alliant!C35+[6]NSP!C35+[6]MWNG!C35+'[6]SWL&amp;P'!C35+'[6]City Gas'!C35+[6]SCVNG!C35+[6]Florence!C35+'[6]MG&amp;E'!C35</f>
        <v>1448079</v>
      </c>
      <c r="D35" s="107">
        <f>'[6]WI Gas'!D35:E35+[6]WEPCO!D35+[6]WPSC!D35+[6]Alliant!D35+[6]NSP!D35+[6]MWNG!D35+'[6]SWL&amp;P'!D35:E35+'[6]City Gas'!D35:E35+[6]SCVNG!D35+[6]Florence!D35+'[6]MG&amp;E'!D35:E35</f>
        <v>19069</v>
      </c>
      <c r="E35" s="108"/>
      <c r="F35" s="107">
        <f>'[6]WI Gas'!F35:G35+[6]WEPCO!F35+[6]WPSC!F35+[6]Alliant!F35+[6]NSP!F35+[6]MWNG!F35+'[6]SWL&amp;P'!F35:G35+'[6]City Gas'!F35:G35+[6]SCVNG!F35+[6]Florence!F35+'[6]MG&amp;E'!F35:G35</f>
        <v>1380</v>
      </c>
      <c r="G35" s="108"/>
      <c r="H35" s="107">
        <f>'[6]WI Gas'!H35:I35+[6]WEPCO!H35+[6]WPSC!H35+[6]Alliant!H35+[6]NSP!H35+[6]MWNG!H35+'[6]SWL&amp;P'!H35:I35+'[6]City Gas'!H35:I35+[6]SCVNG!H35+[6]Florence!H35+'[6]MG&amp;E'!H35:I35</f>
        <v>122</v>
      </c>
      <c r="I35" s="108"/>
      <c r="J35" s="107">
        <f>'[6]WI Gas'!J35:K35+[6]WEPCO!J35+[6]WPSC!J35+[6]Alliant!J35+[6]NSP!J35+[6]MWNG!J35+'[6]SWL&amp;P'!J35:K35+'[6]City Gas'!J35:K35+[6]SCVNG!J35+[6]Florence!J35+'[6]MG&amp;E'!J35:K35</f>
        <v>0</v>
      </c>
      <c r="K35" s="108"/>
      <c r="L35" s="6">
        <f t="shared" si="2"/>
        <v>1468688</v>
      </c>
    </row>
    <row r="36" spans="1:13" s="2" customFormat="1" x14ac:dyDescent="0.25">
      <c r="A36" s="5" t="s">
        <v>32</v>
      </c>
      <c r="B36" s="4">
        <f>'[6]WI Gas'!B36+[6]WEPCO!B36+[6]WPSC!B36+[6]Alliant!B36+[6]NSP!B36+[6]MWNG!B36+'[6]SWL&amp;P'!B36+'[6]City Gas'!B36+[6]SCVNG!B36+[6]Florence!B36+'[6]MG&amp;E'!B36</f>
        <v>0</v>
      </c>
      <c r="C36" s="4">
        <f>'[6]WI Gas'!C36+[6]WEPCO!C36+[6]WPSC!C36+[6]Alliant!C36+[6]NSP!C36+[6]MWNG!C36+'[6]SWL&amp;P'!C36+'[6]City Gas'!C36+[6]SCVNG!C36+[6]Florence!C36+'[6]MG&amp;E'!C36</f>
        <v>0</v>
      </c>
      <c r="D36" s="107">
        <f>'[6]WI Gas'!D36:E36+[6]WEPCO!D36+[6]WPSC!D36+[6]Alliant!D36+[6]NSP!D36+[6]MWNG!D36+'[6]SWL&amp;P'!D36:E36+'[6]City Gas'!D36:E36+[6]SCVNG!D36+[6]Florence!D36+'[6]MG&amp;E'!D36:E36</f>
        <v>0</v>
      </c>
      <c r="E36" s="108"/>
      <c r="F36" s="107">
        <f>'[6]WI Gas'!F36:G36+[6]WEPCO!F36+[6]WPSC!F36+[6]Alliant!F36+[6]NSP!F36+[6]MWNG!F36+'[6]SWL&amp;P'!F36:G36+'[6]City Gas'!F36:G36+[6]SCVNG!F36+[6]Florence!F36+'[6]MG&amp;E'!F36:G36</f>
        <v>0</v>
      </c>
      <c r="G36" s="108"/>
      <c r="H36" s="107">
        <f>'[6]WI Gas'!H36:I36+[6]WEPCO!H36+[6]WPSC!H36+[6]Alliant!H36+[6]NSP!H36+[6]MWNG!H36+'[6]SWL&amp;P'!H36:I36+'[6]City Gas'!H36:I36+[6]SCVNG!H36+[6]Florence!H36+'[6]MG&amp;E'!H36:I36</f>
        <v>0</v>
      </c>
      <c r="I36" s="108"/>
      <c r="J36" s="107">
        <f>'[6]WI Gas'!J36:K36+[6]WEPCO!J36+[6]WPSC!J36+[6]Alliant!J36+[6]NSP!J36+[6]MWNG!J36+'[6]SWL&amp;P'!J36:K36+'[6]City Gas'!J36:K36+[6]SCVNG!J36+[6]Florence!J36+'[6]MG&amp;E'!J36:K36</f>
        <v>0</v>
      </c>
      <c r="K36" s="108"/>
      <c r="L36" s="6">
        <f t="shared" si="2"/>
        <v>0</v>
      </c>
    </row>
    <row r="37" spans="1:13" s="2" customFormat="1" x14ac:dyDescent="0.25">
      <c r="A37" s="5" t="s">
        <v>98</v>
      </c>
      <c r="B37" s="4">
        <f>'[6]WI Gas'!B37+[6]WEPCO!B37+[6]WPSC!B37+[6]Alliant!B37+[6]NSP!B37+[6]MWNG!B37+'[6]SWL&amp;P'!B37+'[6]City Gas'!B37+[6]SCVNG!B37+[6]Florence!B37+'[6]MG&amp;E'!B37</f>
        <v>0</v>
      </c>
      <c r="C37" s="4">
        <f>'[6]WI Gas'!C37+[6]WEPCO!C37+[6]WPSC!C37+[6]Alliant!C37+[6]NSP!C37+[6]MWNG!C37+'[6]SWL&amp;P'!C37+'[6]City Gas'!C37+[6]SCVNG!C37+[6]Florence!C37+'[6]MG&amp;E'!C37</f>
        <v>0</v>
      </c>
      <c r="D37" s="107">
        <f>'[6]WI Gas'!D37:E37+[6]WEPCO!D37+[6]WPSC!D37+[6]Alliant!D37+[6]NSP!D37+[6]MWNG!D37+'[6]SWL&amp;P'!D37:E37+'[6]City Gas'!D37:E37+[6]SCVNG!D37+[6]Florence!D37+'[6]MG&amp;E'!D37:E37</f>
        <v>0</v>
      </c>
      <c r="E37" s="108"/>
      <c r="F37" s="107">
        <f>'[6]WI Gas'!F37:G37+[6]WEPCO!F37+[6]WPSC!F37+[6]Alliant!F37+[6]NSP!F37+[6]MWNG!F37+'[6]SWL&amp;P'!F37:G37+'[6]City Gas'!F37:G37+[6]SCVNG!F37+[6]Florence!F37+'[6]MG&amp;E'!F37:G37</f>
        <v>0</v>
      </c>
      <c r="G37" s="108"/>
      <c r="H37" s="107">
        <f>'[6]WI Gas'!H37:I37+[6]WEPCO!H37+[6]WPSC!H37+[6]Alliant!H37+[6]NSP!H37+[6]MWNG!H37+'[6]SWL&amp;P'!H37:I37+'[6]City Gas'!H37:I37+[6]SCVNG!H37+[6]Florence!H37+'[6]MG&amp;E'!H37:I37</f>
        <v>0</v>
      </c>
      <c r="I37" s="108"/>
      <c r="J37" s="107">
        <f>'[6]WI Gas'!J37:K37+[6]WEPCO!J37+[6]WPSC!J37+[6]Alliant!J37+[6]NSP!J37+[6]MWNG!J37+'[6]SWL&amp;P'!J37:K37+'[6]City Gas'!J37:K37+[6]SCVNG!J37+[6]Florence!J37+'[6]MG&amp;E'!J37:K37</f>
        <v>0</v>
      </c>
      <c r="K37" s="108"/>
      <c r="L37" s="6">
        <f t="shared" si="2"/>
        <v>0</v>
      </c>
    </row>
    <row r="38" spans="1:13" s="2" customFormat="1" x14ac:dyDescent="0.25">
      <c r="A38" s="5" t="s">
        <v>10</v>
      </c>
      <c r="B38" s="4">
        <f>'[6]WI Gas'!B38+[6]WEPCO!B38+[6]WPSC!B38+[6]Alliant!B38+[6]NSP!B38+[6]MWNG!B38+'[6]SWL&amp;P'!B38+'[6]City Gas'!B38+[6]SCVNG!B38+[6]Florence!B38+'[6]MG&amp;E'!B38</f>
        <v>327</v>
      </c>
      <c r="C38" s="4">
        <f>'[6]WI Gas'!C38+[6]WEPCO!C38+[6]WPSC!C38+[6]Alliant!C38+[6]NSP!C38+[6]MWNG!C38+'[6]SWL&amp;P'!C38+'[6]City Gas'!C38+[6]SCVNG!C38+[6]Florence!C38+'[6]MG&amp;E'!C38</f>
        <v>1703</v>
      </c>
      <c r="D38" s="107">
        <f>'[6]WI Gas'!D38:E38+[6]WEPCO!D38+[6]WPSC!D38+[6]Alliant!D38+[6]NSP!D38+[6]MWNG!D38+'[6]SWL&amp;P'!D38:E38+'[6]City Gas'!D38:E38+[6]SCVNG!D38+[6]Florence!D38+'[6]MG&amp;E'!D38:E38</f>
        <v>62</v>
      </c>
      <c r="E38" s="108"/>
      <c r="F38" s="107">
        <f>'[6]WI Gas'!F38:G38+[6]WEPCO!F38+[6]WPSC!F38+[6]Alliant!F38+[6]NSP!F38+[6]MWNG!F38+'[6]SWL&amp;P'!F38:G38+'[6]City Gas'!F38:G38+[6]SCVNG!F38+[6]Florence!F38+'[6]MG&amp;E'!F38:G38</f>
        <v>2</v>
      </c>
      <c r="G38" s="108"/>
      <c r="H38" s="107">
        <f>'[6]WI Gas'!H38:I38+[6]WEPCO!H38+[6]WPSC!H38+[6]Alliant!H38+[6]NSP!H38+[6]MWNG!H38+'[6]SWL&amp;P'!H38:I38+'[6]City Gas'!H38:I38+[6]SCVNG!H38+[6]Florence!H38+'[6]MG&amp;E'!H38:I38</f>
        <v>0</v>
      </c>
      <c r="I38" s="108"/>
      <c r="J38" s="107">
        <f>'[6]WI Gas'!J38:K38+[6]WEPCO!J38+[6]WPSC!J38+[6]Alliant!J38+[6]NSP!J38+[6]MWNG!J38+'[6]SWL&amp;P'!J38:K38+'[6]City Gas'!J38:K38+[6]SCVNG!J38+[6]Florence!J38+'[6]MG&amp;E'!J38:K38</f>
        <v>0</v>
      </c>
      <c r="K38" s="108"/>
      <c r="L38" s="6">
        <f t="shared" si="2"/>
        <v>2094</v>
      </c>
    </row>
    <row r="39" spans="1:13" s="2" customFormat="1" x14ac:dyDescent="0.25">
      <c r="A39" s="11" t="s">
        <v>11</v>
      </c>
      <c r="B39" s="6">
        <f>SUM(B30:B38)</f>
        <v>368</v>
      </c>
      <c r="C39" s="6">
        <f t="shared" ref="C39:L39" si="3">SUM(C30:C38)</f>
        <v>1644525</v>
      </c>
      <c r="D39" s="109">
        <f t="shared" si="3"/>
        <v>63847</v>
      </c>
      <c r="E39" s="109">
        <f t="shared" si="3"/>
        <v>0</v>
      </c>
      <c r="F39" s="109">
        <f t="shared" si="3"/>
        <v>2469</v>
      </c>
      <c r="G39" s="109">
        <f t="shared" si="3"/>
        <v>0</v>
      </c>
      <c r="H39" s="109">
        <f t="shared" si="3"/>
        <v>344</v>
      </c>
      <c r="I39" s="109">
        <f t="shared" si="3"/>
        <v>0</v>
      </c>
      <c r="J39" s="110">
        <f t="shared" si="3"/>
        <v>8</v>
      </c>
      <c r="K39" s="111"/>
      <c r="L39" s="6">
        <f t="shared" si="3"/>
        <v>1711561</v>
      </c>
    </row>
    <row r="40" spans="1:13" s="2" customFormat="1" x14ac:dyDescent="0.25">
      <c r="A40" s="7"/>
      <c r="B40" s="8"/>
      <c r="C40" s="8"/>
      <c r="D40" s="8"/>
      <c r="E40" s="8"/>
      <c r="F40" s="8"/>
      <c r="G40" s="8"/>
      <c r="H40" s="8"/>
      <c r="I40" s="8"/>
      <c r="J40" s="8"/>
      <c r="K40" s="8"/>
      <c r="L40" s="9"/>
    </row>
    <row r="41" spans="1:13" s="2" customFormat="1" x14ac:dyDescent="0.25">
      <c r="A41" s="84" t="s">
        <v>38</v>
      </c>
      <c r="B41" s="85"/>
      <c r="C41" s="85"/>
      <c r="D41" s="85"/>
      <c r="E41" s="85"/>
      <c r="F41" s="85"/>
      <c r="G41" s="85"/>
      <c r="H41" s="85"/>
      <c r="I41" s="85"/>
      <c r="J41" s="85"/>
      <c r="K41" s="85"/>
      <c r="L41" s="86"/>
    </row>
    <row r="42" spans="1:13" s="2" customFormat="1" x14ac:dyDescent="0.25">
      <c r="A42" s="3"/>
      <c r="B42" s="15" t="s">
        <v>22</v>
      </c>
      <c r="C42" s="15" t="s">
        <v>39</v>
      </c>
      <c r="D42" s="15" t="s">
        <v>40</v>
      </c>
      <c r="E42" s="15" t="s">
        <v>41</v>
      </c>
      <c r="F42" s="15" t="s">
        <v>42</v>
      </c>
      <c r="G42" s="15" t="s">
        <v>43</v>
      </c>
      <c r="H42" s="15" t="s">
        <v>44</v>
      </c>
      <c r="I42" s="15" t="s">
        <v>45</v>
      </c>
      <c r="J42" s="15" t="s">
        <v>46</v>
      </c>
      <c r="K42" s="15" t="s">
        <v>47</v>
      </c>
      <c r="L42" s="2" t="s">
        <v>112</v>
      </c>
      <c r="M42" s="16" t="s">
        <v>11</v>
      </c>
    </row>
    <row r="43" spans="1:13" s="2" customFormat="1" x14ac:dyDescent="0.25">
      <c r="A43" s="5" t="s">
        <v>18</v>
      </c>
      <c r="B43" s="4">
        <f>'[6]WI Gas'!B43+[6]WEPCO!B43+[6]WPSC!B43+[6]Alliant!B43+[6]NSP!B43+[6]MWNG!B43+'[6]SWL&amp;P'!B43+'[6]City Gas'!B43+[6]SCVNG!B43+[6]Florence!B43+'[6]MG&amp;E'!B43</f>
        <v>309.70000000000005</v>
      </c>
      <c r="C43" s="4">
        <f>'[6]WI Gas'!C43+[6]WEPCO!C43+[6]WPSC!C43+[6]Alliant!C43+[6]NSP!C43+[6]MWNG!C43+'[6]SWL&amp;P'!C43+'[6]City Gas'!C43+[6]SCVNG!C43+[6]Florence!C43+'[6]MG&amp;E'!C43</f>
        <v>0.7</v>
      </c>
      <c r="D43" s="4">
        <f>'[6]WI Gas'!D43+[6]WEPCO!D43+[6]WPSC!D43+[6]Alliant!D43+[6]NSP!D43+[6]MWNG!D43+'[6]SWL&amp;P'!D43+'[6]City Gas'!D43+[6]SCVNG!D43+[6]Florence!D43+'[6]MG&amp;E'!D43</f>
        <v>16.29</v>
      </c>
      <c r="E43" s="4">
        <f>'[6]WI Gas'!E43+[6]WEPCO!E43+[6]WPSC!E43+[6]Alliant!E43+[6]NSP!E43+[6]MWNG!E43+'[6]SWL&amp;P'!E43+'[6]City Gas'!E43+[6]SCVNG!E43+[6]Florence!E43+'[6]MG&amp;E'!E43</f>
        <v>1171.8499999999999</v>
      </c>
      <c r="F43" s="4">
        <f>'[6]WI Gas'!F43+[6]WEPCO!F43+[6]WPSC!F43+[6]Alliant!F43+[6]NSP!F43+[6]MWNG!F43+'[6]SWL&amp;P'!F43+'[6]City Gas'!F43+[6]SCVNG!F43+[6]Florence!F43+'[6]MG&amp;E'!F43</f>
        <v>6733.277</v>
      </c>
      <c r="G43" s="4">
        <f>'[6]WI Gas'!G43+[6]WEPCO!G43+[6]WPSC!G43+[6]Alliant!G43+[6]NSP!G43+[6]MWNG!G43+'[6]SWL&amp;P'!G43+'[6]City Gas'!G43+[6]SCVNG!G43+[6]Florence!G43+'[6]MG&amp;E'!G43</f>
        <v>4457.1039999999994</v>
      </c>
      <c r="H43" s="4">
        <f>'[6]WI Gas'!H43+[6]WEPCO!H43+[6]WPSC!H43+[6]Alliant!H43+[6]NSP!H43+[6]MWNG!H43+'[6]SWL&amp;P'!H43+'[6]City Gas'!H43+[6]SCVNG!H43+[6]Florence!H43+'[6]MG&amp;E'!H43</f>
        <v>3902.8220000000001</v>
      </c>
      <c r="I43" s="4">
        <f>'[6]WI Gas'!I43+[6]WEPCO!I43+[6]WPSC!I43+[6]Alliant!I43+[6]NSP!I43+[6]MWNG!I43+'[6]SWL&amp;P'!I43+'[6]City Gas'!I43+[6]SCVNG!I43+[6]Florence!I43+'[6]MG&amp;E'!I43</f>
        <v>11064.127999999999</v>
      </c>
      <c r="J43" s="4">
        <f>'[6]WI Gas'!J43+[6]WEPCO!J43+[6]WPSC!J43+[6]Alliant!J43+[6]NSP!J43+[6]MWNG!J43+'[6]SWL&amp;P'!J43+'[6]City Gas'!J43+[6]SCVNG!J43+[6]Florence!J43+'[6]MG&amp;E'!J43</f>
        <v>6501.2559999999994</v>
      </c>
      <c r="K43" s="4">
        <f>'[6]WI Gas'!K43+[6]WEPCO!K43+[6]WPSC!K43+[6]Alliant!K43+[6]NSP!K43+[6]MWNG!K43+'[6]SWL&amp;P'!K43+'[6]City Gas'!K43+[6]SCVNG!K43+[6]Florence!K43+'[6]MG&amp;E'!K43</f>
        <v>6596.7050000000008</v>
      </c>
      <c r="L43" s="4">
        <f>'[6]WI Gas'!L43+[6]WEPCO!L43+[6]WPSC!L43+[6]Alliant!L43+[6]NSP!L43+[6]MWNG!L43+'[6]SWL&amp;P'!L43+'[6]City Gas'!M43+[6]SCVNG!L43+[6]Florence!L43+'[6]MG&amp;E'!L43</f>
        <v>774.35599999999999</v>
      </c>
      <c r="M43" s="17">
        <f>SUM(B43:K43)</f>
        <v>40753.832000000002</v>
      </c>
    </row>
    <row r="44" spans="1:13" s="2" customFormat="1" x14ac:dyDescent="0.25">
      <c r="A44" s="5" t="s">
        <v>19</v>
      </c>
      <c r="B44" s="4">
        <f>'[6]WI Gas'!B44+[6]WEPCO!B44+[6]WPSC!B44+[6]Alliant!B44+[6]NSP!B44+[6]MWNG!B44+'[6]SWL&amp;P'!B44+'[6]City Gas'!B44+[6]SCVNG!B44+[6]Florence!B44+'[6]MG&amp;E'!B44</f>
        <v>14499</v>
      </c>
      <c r="C44" s="4">
        <f>'[6]WI Gas'!C44+[6]WEPCO!C44+[6]WPSC!C44+[6]Alliant!C44+[6]NSP!C44+[6]MWNG!C44+'[6]SWL&amp;P'!C44+'[6]City Gas'!C44+[6]SCVNG!C44+[6]Florence!C44+'[6]MG&amp;E'!C44</f>
        <v>1495</v>
      </c>
      <c r="D44" s="4">
        <f>'[6]WI Gas'!D44+[6]WEPCO!D44+[6]WPSC!D44+[6]Alliant!D44+[6]NSP!D44+[6]MWNG!D44+'[6]SWL&amp;P'!D44+'[6]City Gas'!D44+[6]SCVNG!D44+[6]Florence!D44+'[6]MG&amp;E'!D44</f>
        <v>1022</v>
      </c>
      <c r="E44" s="4">
        <f>'[6]WI Gas'!E44+[6]WEPCO!E44+[6]WPSC!E44+[6]Alliant!E44+[6]NSP!E44+[6]MWNG!E44+'[6]SWL&amp;P'!E44+'[6]City Gas'!E44+[6]SCVNG!E44+[6]Florence!E44+'[6]MG&amp;E'!E44</f>
        <v>33049</v>
      </c>
      <c r="F44" s="4">
        <f>'[6]WI Gas'!F44+[6]WEPCO!F44+[6]WPSC!F44+[6]Alliant!F44+[6]NSP!F44+[6]MWNG!F44+'[6]SWL&amp;P'!F44+'[6]City Gas'!F44+[6]SCVNG!F44+[6]Florence!F44+'[6]MG&amp;E'!F44</f>
        <v>169551</v>
      </c>
      <c r="G44" s="4">
        <f>'[6]WI Gas'!G44+[6]WEPCO!G44+[6]WPSC!G44+[6]Alliant!G44+[6]NSP!G44+[6]MWNG!G44+'[6]SWL&amp;P'!G44+'[6]City Gas'!G44+[6]SCVNG!G44+[6]Florence!G44+'[6]MG&amp;E'!G44</f>
        <v>264868</v>
      </c>
      <c r="H44" s="4">
        <f>'[6]WI Gas'!H44+[6]WEPCO!H44+[6]WPSC!H44+[6]Alliant!H44+[6]NSP!H44+[6]MWNG!H44+'[6]SWL&amp;P'!H44+'[6]City Gas'!H44+[6]SCVNG!H44+[6]Florence!H44+'[6]MG&amp;E'!H44</f>
        <v>247390</v>
      </c>
      <c r="I44" s="4">
        <f>'[6]WI Gas'!I44+[6]WEPCO!I44+[6]WPSC!I44+[6]Alliant!I44+[6]NSP!I44+[6]MWNG!I44+'[6]SWL&amp;P'!I44+'[6]City Gas'!I44+[6]SCVNG!I44+[6]Florence!I44+'[6]MG&amp;E'!I44</f>
        <v>352839</v>
      </c>
      <c r="J44" s="4">
        <f>'[6]WI Gas'!J44+[6]WEPCO!J44+[6]WPSC!J44+[6]Alliant!J44+[6]NSP!J44+[6]MWNG!J44+'[6]SWL&amp;P'!J44+'[6]City Gas'!J44+[6]SCVNG!J44+[6]Florence!J44+'[6]MG&amp;E'!J44</f>
        <v>280748</v>
      </c>
      <c r="K44" s="4">
        <f>'[6]WI Gas'!K44+[6]WEPCO!K44+[6]WPSC!K44+[6]Alliant!K44+[6]NSP!K44+[6]MWNG!K44+'[6]SWL&amp;P'!K44+'[6]City Gas'!K44+[6]SCVNG!K44+[6]Florence!K44+'[6]MG&amp;E'!K44</f>
        <v>321802</v>
      </c>
      <c r="L44" s="4">
        <f>'[6]WI Gas'!L44+[6]WEPCO!L44+[6]WPSC!L44+[6]Alliant!L44+[6]NSP!L44+[6]MWNG!L44+'[6]SWL&amp;P'!L44+'[6]City Gas'!M44+[6]SCVNG!L44+[6]Florence!L44+'[6]MG&amp;E'!L44</f>
        <v>27825</v>
      </c>
      <c r="M44" s="6">
        <f>SUM(B44:K44)</f>
        <v>1687263</v>
      </c>
    </row>
    <row r="45" spans="1:13" s="2" customFormat="1" x14ac:dyDescent="0.25">
      <c r="A45" s="7"/>
      <c r="B45" s="8"/>
      <c r="C45" s="8"/>
      <c r="D45" s="8"/>
      <c r="E45" s="8"/>
      <c r="F45" s="8"/>
      <c r="G45" s="8"/>
      <c r="H45" s="8"/>
      <c r="I45" s="8"/>
      <c r="J45" s="8"/>
      <c r="K45" s="8"/>
      <c r="L45" s="9"/>
    </row>
    <row r="46" spans="1:13" s="2" customFormat="1" x14ac:dyDescent="0.25">
      <c r="A46" s="112" t="s">
        <v>48</v>
      </c>
      <c r="B46" s="113"/>
      <c r="C46" s="113"/>
      <c r="D46" s="113"/>
      <c r="E46" s="113"/>
      <c r="F46" s="113"/>
      <c r="G46" s="113"/>
      <c r="H46" s="113"/>
      <c r="I46" s="113"/>
      <c r="J46" s="113"/>
      <c r="K46" s="113"/>
      <c r="L46" s="114"/>
    </row>
    <row r="47" spans="1:13" s="2" customFormat="1" x14ac:dyDescent="0.25">
      <c r="A47" s="106" t="s">
        <v>49</v>
      </c>
      <c r="B47" s="106"/>
      <c r="C47" s="106"/>
      <c r="D47" s="106"/>
      <c r="E47" s="106" t="s">
        <v>50</v>
      </c>
      <c r="F47" s="106"/>
      <c r="G47" s="106"/>
      <c r="H47" s="106"/>
      <c r="I47" s="106" t="s">
        <v>51</v>
      </c>
      <c r="J47" s="106"/>
      <c r="K47" s="106"/>
      <c r="L47" s="106"/>
    </row>
    <row r="48" spans="1:13" s="2" customFormat="1" x14ac:dyDescent="0.25">
      <c r="A48" s="106"/>
      <c r="B48" s="106"/>
      <c r="C48" s="106"/>
      <c r="D48" s="106"/>
      <c r="E48" s="107" t="s">
        <v>11</v>
      </c>
      <c r="F48" s="108"/>
      <c r="G48" s="107" t="s">
        <v>52</v>
      </c>
      <c r="H48" s="108"/>
      <c r="I48" s="107" t="s">
        <v>11</v>
      </c>
      <c r="J48" s="108"/>
      <c r="K48" s="107" t="s">
        <v>52</v>
      </c>
      <c r="L48" s="108"/>
    </row>
    <row r="49" spans="1:13" s="2" customFormat="1" x14ac:dyDescent="0.25">
      <c r="A49" s="101" t="s">
        <v>53</v>
      </c>
      <c r="B49" s="102"/>
      <c r="C49" s="102"/>
      <c r="D49" s="103"/>
      <c r="E49" s="107">
        <f>'[6]WI Gas'!E49:F49+[6]WEPCO!E49+[6]WPSC!E49+[6]Alliant!E49+[6]NSP!E49+[6]MWNG!E49+'[6]SWL&amp;P'!E49:F49+'[6]City Gas'!E49:F49+[6]SCVNG!E49+[6]Florence!E49+'[6]MG&amp;E'!E49:F49</f>
        <v>10</v>
      </c>
      <c r="F49" s="108"/>
      <c r="G49" s="107">
        <f>'[6]WI Gas'!G49:H49+[6]WEPCO!G49+[6]WPSC!G49+[6]Alliant!G49+[6]NSP!G49+[6]MWNG!G49+'[6]SWL&amp;P'!G49:H49+'[6]City Gas'!G49:H49+[6]SCVNG!G49+[6]Florence!G49+'[6]MG&amp;E'!G49:H49</f>
        <v>3</v>
      </c>
      <c r="H49" s="108"/>
      <c r="I49" s="107">
        <f>'[6]WI Gas'!I49:J49+[6]WEPCO!I49+[6]WPSC!I49+[6]Alliant!I49+[6]NSP!I49+[6]MWNG!I49+'[6]SWL&amp;P'!I49:J49+'[6]City Gas'!I49:J49+[6]SCVNG!I49+[6]Florence!I49+'[6]MG&amp;E'!I49:J49</f>
        <v>106</v>
      </c>
      <c r="J49" s="108"/>
      <c r="K49" s="107">
        <f>'[6]WI Gas'!K49:L49+[6]WEPCO!K49+[6]WPSC!K49+[6]Alliant!K49+[6]NSP!K49+[6]MWNG!K49+'[6]SWL&amp;P'!K49:L49+'[6]City Gas'!K49:L49+[6]SCVNG!K49+[6]Florence!K49+'[6]MG&amp;E'!K49:L49</f>
        <v>64</v>
      </c>
      <c r="L49" s="108"/>
    </row>
    <row r="50" spans="1:13" s="2" customFormat="1" x14ac:dyDescent="0.25">
      <c r="A50" s="101" t="s">
        <v>54</v>
      </c>
      <c r="B50" s="102"/>
      <c r="C50" s="102"/>
      <c r="D50" s="103"/>
      <c r="E50" s="107">
        <f>'[6]WI Gas'!E50:F50+[6]WEPCO!E50+[6]WPSC!E50+[6]Alliant!E50+[6]NSP!E50+[6]MWNG!E50+'[6]SWL&amp;P'!E50:F50+'[6]City Gas'!E50:F50+[6]SCVNG!E50+[6]Florence!E50+'[6]MG&amp;E'!E50:F50</f>
        <v>16</v>
      </c>
      <c r="F50" s="108"/>
      <c r="G50" s="107">
        <f>'[6]WI Gas'!G50:H50+[6]WEPCO!G50+[6]WPSC!G50+[6]Alliant!G50+[6]NSP!G50+[6]MWNG!G50+'[6]SWL&amp;P'!G50:H50+'[6]City Gas'!G50:H50+[6]SCVNG!G50+[6]Florence!G50+'[6]MG&amp;E'!G50:H50</f>
        <v>10</v>
      </c>
      <c r="H50" s="108"/>
      <c r="I50" s="107">
        <f>'[6]WI Gas'!I50:J50+[6]WEPCO!I50+[6]WPSC!I50+[6]Alliant!I50+[6]NSP!I50+[6]MWNG!I50+'[6]SWL&amp;P'!I50:J50+'[6]City Gas'!I50:J50+[6]SCVNG!I50+[6]Florence!I50+'[6]MG&amp;E'!I50:J50</f>
        <v>180</v>
      </c>
      <c r="J50" s="108"/>
      <c r="K50" s="107">
        <f>'[6]WI Gas'!K50:L50+[6]WEPCO!K50+[6]WPSC!K50+[6]Alliant!K50+[6]NSP!K50+[6]MWNG!K50+'[6]SWL&amp;P'!K50:L50+'[6]City Gas'!K50:L50+[6]SCVNG!K50+[6]Florence!K50+'[6]MG&amp;E'!K50:L50</f>
        <v>144</v>
      </c>
      <c r="L50" s="108"/>
    </row>
    <row r="51" spans="1:13" s="2" customFormat="1" x14ac:dyDescent="0.25">
      <c r="A51" s="101" t="s">
        <v>55</v>
      </c>
      <c r="B51" s="102"/>
      <c r="C51" s="102"/>
      <c r="D51" s="103"/>
      <c r="E51" s="107">
        <f>'[6]WI Gas'!E51:F51+[6]WEPCO!E51+[6]WPSC!E51+[6]Alliant!E51+[6]NSP!E51+[6]MWNG!E51+'[6]SWL&amp;P'!E51:F51+'[6]City Gas'!E51:F51+[6]SCVNG!E51+[6]Florence!E51+'[6]MG&amp;E'!E51:F51</f>
        <v>209</v>
      </c>
      <c r="F51" s="108"/>
      <c r="G51" s="107">
        <f>'[6]WI Gas'!G51:H51+[6]WEPCO!G51+[6]WPSC!G51+[6]Alliant!G51+[6]NSP!G51+[6]MWNG!G51+'[6]SWL&amp;P'!G51:H51+'[6]City Gas'!G51:H51+[6]SCVNG!G51+[6]Florence!G51+'[6]MG&amp;E'!G51:H51</f>
        <v>198</v>
      </c>
      <c r="H51" s="108"/>
      <c r="I51" s="107">
        <f>'[6]WI Gas'!I51:J51+[6]WEPCO!I51+[6]WPSC!I51+[6]Alliant!I51+[6]NSP!I51+[6]MWNG!I51+'[6]SWL&amp;P'!I51:J51+'[6]City Gas'!I51:J51+[6]SCVNG!I51+[6]Florence!I51+'[6]MG&amp;E'!I51:J51</f>
        <v>1104</v>
      </c>
      <c r="J51" s="108"/>
      <c r="K51" s="107">
        <f>'[6]WI Gas'!K51:L51+[6]WEPCO!K51+[6]WPSC!K51+[6]Alliant!K51+[6]NSP!K51+[6]MWNG!K51+'[6]SWL&amp;P'!K51:L51+'[6]City Gas'!K51:L51+[6]SCVNG!K51+[6]Florence!K51+'[6]MG&amp;E'!K51:L51</f>
        <v>1019</v>
      </c>
      <c r="L51" s="108"/>
    </row>
    <row r="52" spans="1:13" s="2" customFormat="1" x14ac:dyDescent="0.25">
      <c r="A52" s="101" t="s">
        <v>56</v>
      </c>
      <c r="B52" s="102"/>
      <c r="C52" s="102"/>
      <c r="D52" s="103"/>
      <c r="E52" s="107">
        <f>'[6]WI Gas'!E52:F52+[6]WEPCO!E52+[6]WPSC!E52+[6]Alliant!E52+[6]NSP!E52+[6]MWNG!E52+'[6]SWL&amp;P'!E52:F52+'[6]City Gas'!E52:F52+[6]SCVNG!E52+[6]Florence!E52+'[6]MG&amp;E'!E52:F52</f>
        <v>13</v>
      </c>
      <c r="F52" s="108"/>
      <c r="G52" s="107">
        <f>'[6]WI Gas'!G52:H52+[6]WEPCO!G52+[6]WPSC!G52+[6]Alliant!G52+[6]NSP!G52+[6]MWNG!G52+'[6]SWL&amp;P'!G52:H52+'[6]City Gas'!G52:H52+[6]SCVNG!G52+[6]Florence!G52+'[6]MG&amp;E'!G52:H52</f>
        <v>13</v>
      </c>
      <c r="H52" s="108"/>
      <c r="I52" s="107">
        <f>'[6]WI Gas'!I52:J52+[6]WEPCO!I52+[6]WPSC!I52+[6]Alliant!I52+[6]NSP!I52+[6]MWNG!I52+'[6]SWL&amp;P'!I52:J52+'[6]City Gas'!I52:J52+[6]SCVNG!I52+[6]Florence!I52+'[6]MG&amp;E'!I52:J52</f>
        <v>316</v>
      </c>
      <c r="J52" s="108"/>
      <c r="K52" s="107">
        <f>'[6]WI Gas'!K52:L52+[6]WEPCO!K52+[6]WPSC!K52+[6]Alliant!K52+[6]NSP!K52+[6]MWNG!K52+'[6]SWL&amp;P'!K52:L52+'[6]City Gas'!K52:L52+[6]SCVNG!K52+[6]Florence!K52+'[6]MG&amp;E'!K52:L52</f>
        <v>283</v>
      </c>
      <c r="L52" s="108"/>
    </row>
    <row r="53" spans="1:13" s="2" customFormat="1" x14ac:dyDescent="0.25">
      <c r="A53" s="101" t="s">
        <v>57</v>
      </c>
      <c r="B53" s="102"/>
      <c r="C53" s="102"/>
      <c r="D53" s="103"/>
      <c r="E53" s="107">
        <f>'[6]WI Gas'!E53:F53+[6]WEPCO!E53+[6]WPSC!E53+[6]Alliant!E53+[6]NSP!E53+[6]MWNG!E53+'[6]SWL&amp;P'!E53:F53+'[6]City Gas'!E53:F53+[6]SCVNG!E53+[6]Florence!E53+'[6]MG&amp;E'!E53:F53</f>
        <v>47</v>
      </c>
      <c r="F53" s="108"/>
      <c r="G53" s="107">
        <f>'[6]WI Gas'!G53:H53+[6]WEPCO!G53+[6]WPSC!G53+[6]Alliant!G53+[6]NSP!G53+[6]MWNG!G53+'[6]SWL&amp;P'!G53:H53+'[6]City Gas'!G53:H53+[6]SCVNG!G53+[6]Florence!G53+'[6]MG&amp;E'!G53:H53</f>
        <v>15</v>
      </c>
      <c r="H53" s="108"/>
      <c r="I53" s="107">
        <f>'[6]WI Gas'!I53:J53+[6]WEPCO!I53+[6]WPSC!I53+[6]Alliant!I53+[6]NSP!I53+[6]MWNG!I53+'[6]SWL&amp;P'!I53:J53+'[6]City Gas'!I53:J53+[6]SCVNG!I53+[6]Florence!I53+'[6]MG&amp;E'!I53:J53</f>
        <v>290</v>
      </c>
      <c r="J53" s="108"/>
      <c r="K53" s="107">
        <f>'[6]WI Gas'!K53:L53+[6]WEPCO!K53+[6]WPSC!K53+[6]Alliant!K53+[6]NSP!K53+[6]MWNG!K53+'[6]SWL&amp;P'!K53:L53+'[6]City Gas'!K53:L53+[6]SCVNG!K53+[6]Florence!K53+'[6]MG&amp;E'!K53:L53</f>
        <v>90</v>
      </c>
      <c r="L53" s="108"/>
    </row>
    <row r="54" spans="1:13" s="2" customFormat="1" x14ac:dyDescent="0.25">
      <c r="A54" s="101" t="s">
        <v>58</v>
      </c>
      <c r="B54" s="102"/>
      <c r="C54" s="102"/>
      <c r="D54" s="103"/>
      <c r="E54" s="107">
        <f>'[6]WI Gas'!E54:F54+[6]WEPCO!E54+[6]WPSC!E54+[6]Alliant!E54+[6]NSP!E54+[6]MWNG!E54+'[6]SWL&amp;P'!E54:F54+'[6]City Gas'!E54:F54+[6]SCVNG!E54+[6]Florence!E54+'[6]MG&amp;E'!E54:F54</f>
        <v>153</v>
      </c>
      <c r="F54" s="108"/>
      <c r="G54" s="107">
        <f>'[6]WI Gas'!G54:H54+[6]WEPCO!G54+[6]WPSC!G54+[6]Alliant!G54+[6]NSP!G54+[6]MWNG!G54+'[6]SWL&amp;P'!G54:H54+'[6]City Gas'!G54:H54+[6]SCVNG!G54+[6]Florence!G54+'[6]MG&amp;E'!G54:H54</f>
        <v>17</v>
      </c>
      <c r="H54" s="108"/>
      <c r="I54" s="107">
        <f>'[6]WI Gas'!I54:J54+[6]WEPCO!I54+[6]WPSC!I54+[6]Alliant!I54+[6]NSP!I54+[6]MWNG!I54+'[6]SWL&amp;P'!I54:J54+'[6]City Gas'!I54:J54+[6]SCVNG!I54+[6]Florence!I54+'[6]MG&amp;E'!I54:J54</f>
        <v>3491</v>
      </c>
      <c r="J54" s="108"/>
      <c r="K54" s="107">
        <f>'[6]WI Gas'!K54:L54+[6]WEPCO!K54+[6]WPSC!K54+[6]Alliant!K54+[6]NSP!K54+[6]MWNG!K54+'[6]SWL&amp;P'!K54:L54+'[6]City Gas'!K54:L54+[6]SCVNG!K54+[6]Florence!K54+'[6]MG&amp;E'!K54:L54</f>
        <v>513</v>
      </c>
      <c r="L54" s="108"/>
    </row>
    <row r="55" spans="1:13" s="2" customFormat="1" x14ac:dyDescent="0.25">
      <c r="A55" s="101" t="s">
        <v>59</v>
      </c>
      <c r="B55" s="102"/>
      <c r="C55" s="102"/>
      <c r="D55" s="103"/>
      <c r="E55" s="107">
        <f>'[6]WI Gas'!E55:F55+[6]WEPCO!E55+[6]WPSC!E55+[6]Alliant!E55+[6]NSP!E55+[6]MWNG!E55+'[6]SWL&amp;P'!E55:F55+'[6]City Gas'!E55:F55+[6]SCVNG!E55+[6]Florence!E55+'[6]MG&amp;E'!E55:F55</f>
        <v>21</v>
      </c>
      <c r="F55" s="108"/>
      <c r="G55" s="107">
        <f>'[6]WI Gas'!G55:H55+[6]WEPCO!G55+[6]WPSC!G55+[6]Alliant!G55+[6]NSP!G55+[6]MWNG!G55+'[6]SWL&amp;P'!G55:H55+'[6]City Gas'!G55:H55+[6]SCVNG!G55+[6]Florence!G55+'[6]MG&amp;E'!G55:H55</f>
        <v>11</v>
      </c>
      <c r="H55" s="108"/>
      <c r="I55" s="107">
        <f>'[6]WI Gas'!I55:J55+[6]WEPCO!I55+[6]WPSC!I55+[6]Alliant!I55+[6]NSP!I55+[6]MWNG!I55+'[6]SWL&amp;P'!I55:J55+'[6]City Gas'!I55:J55+[6]SCVNG!I55+[6]Florence!I55+'[6]MG&amp;E'!I55:J55</f>
        <v>85</v>
      </c>
      <c r="J55" s="108"/>
      <c r="K55" s="107">
        <f>'[6]WI Gas'!K55:L55+[6]WEPCO!K55+[6]WPSC!K55+[6]Alliant!K55+[6]NSP!K55+[6]MWNG!K55+'[6]SWL&amp;P'!K55:L55+'[6]City Gas'!K55:L55+[6]SCVNG!K55+[6]Florence!K55+'[6]MG&amp;E'!K55:L55</f>
        <v>19</v>
      </c>
      <c r="L55" s="108"/>
    </row>
    <row r="56" spans="1:13" s="2" customFormat="1" x14ac:dyDescent="0.25">
      <c r="A56" s="101" t="s">
        <v>10</v>
      </c>
      <c r="B56" s="102"/>
      <c r="C56" s="102"/>
      <c r="D56" s="103"/>
      <c r="E56" s="107">
        <f>'[6]WI Gas'!E56:F56+[6]WEPCO!E56+[6]WPSC!E56+[6]Alliant!E56+[6]NSP!E56+[6]MWNG!E56+'[6]SWL&amp;P'!E56:F56+'[6]City Gas'!E56:F56+[6]SCVNG!E56+[6]Florence!E56+'[6]MG&amp;E'!E56:F56</f>
        <v>23</v>
      </c>
      <c r="F56" s="108"/>
      <c r="G56" s="107">
        <f>'[6]WI Gas'!G56:H56+[6]WEPCO!G56+[6]WPSC!G56+[6]Alliant!G56+[6]NSP!G56+[6]MWNG!G56+'[6]SWL&amp;P'!G56:H56+'[6]City Gas'!G56:H56+[6]SCVNG!G56+[6]Florence!G56+'[6]MG&amp;E'!G56:H56</f>
        <v>8</v>
      </c>
      <c r="H56" s="108"/>
      <c r="I56" s="107">
        <f>'[6]WI Gas'!I56:J56+[6]WEPCO!I56+[6]WPSC!I56+[6]Alliant!I56+[6]NSP!I56+[6]MWNG!I56+'[6]SWL&amp;P'!I56:J56+'[6]City Gas'!I56:J56+[6]SCVNG!I56+[6]Florence!I56+'[6]MG&amp;E'!I56:J56</f>
        <v>137</v>
      </c>
      <c r="J56" s="108"/>
      <c r="K56" s="107">
        <f>'[6]WI Gas'!K56:L56+[6]WEPCO!K56+[6]WPSC!K56+[6]Alliant!K56+[6]NSP!K56+[6]MWNG!K56+'[6]SWL&amp;P'!K56:L56+'[6]City Gas'!K56:L56+[6]SCVNG!K56+[6]Florence!K56+'[6]MG&amp;E'!K56:L56</f>
        <v>33</v>
      </c>
      <c r="L56" s="108"/>
      <c r="M56" s="2">
        <f>SUM(E49:F56)+SUM(I49:J56)+G57</f>
        <v>7286</v>
      </c>
    </row>
    <row r="57" spans="1:13" s="2" customFormat="1" x14ac:dyDescent="0.25">
      <c r="A57" s="97" t="s">
        <v>60</v>
      </c>
      <c r="B57" s="97"/>
      <c r="C57" s="97"/>
      <c r="D57" s="97"/>
      <c r="E57" s="97"/>
      <c r="F57" s="97"/>
      <c r="G57" s="337">
        <f>'[6]WI Gas'!G57:L57+[6]WEPCO!G57+[6]WPSC!G57+[6]Alliant!G57+[6]NSP!G57+[6]MWNG!G57+'[6]SWL&amp;P'!G57:L57+'[6]City Gas'!G57:L57+[6]SCVNG!G57+[6]Florence!G57+'[6]MG&amp;E'!G57:L57</f>
        <v>1085</v>
      </c>
      <c r="H57" s="338"/>
      <c r="I57" s="338"/>
      <c r="J57" s="338"/>
      <c r="K57" s="338"/>
      <c r="L57" s="339"/>
    </row>
    <row r="58" spans="1:13" s="2" customFormat="1" x14ac:dyDescent="0.25">
      <c r="A58" s="7"/>
      <c r="B58" s="8"/>
      <c r="C58" s="8"/>
      <c r="D58" s="8"/>
      <c r="E58" s="8"/>
      <c r="F58" s="8"/>
      <c r="G58" s="8"/>
      <c r="H58" s="8"/>
      <c r="I58" s="8"/>
      <c r="J58" s="8"/>
      <c r="K58" s="8"/>
      <c r="L58" s="9"/>
    </row>
    <row r="59" spans="1:13" s="2" customFormat="1" x14ac:dyDescent="0.25">
      <c r="A59" s="79" t="s">
        <v>61</v>
      </c>
      <c r="B59" s="79"/>
      <c r="C59" s="79"/>
      <c r="D59" s="79"/>
      <c r="E59" s="79" t="s">
        <v>62</v>
      </c>
      <c r="F59" s="79"/>
      <c r="G59" s="79"/>
      <c r="H59" s="79"/>
      <c r="I59" s="79"/>
      <c r="J59" s="79"/>
      <c r="K59" s="79"/>
      <c r="L59" s="79"/>
    </row>
    <row r="60" spans="1:13" s="2" customFormat="1" x14ac:dyDescent="0.25">
      <c r="A60" s="84" t="s">
        <v>99</v>
      </c>
      <c r="B60" s="85"/>
      <c r="C60" s="86"/>
      <c r="D60" s="4">
        <f>[6]Alliant!D60+'[6]City Gas'!D60+[6]Florence!D60+'[6]MG&amp;E'!D60+[6]MWNG!D60+[6]NSP!D60+[6]SCVNG!D60+'[6]SWL&amp;P'!D60+[6]WEPCO!D60+'[6]WI Gas'!D60+[6]WPSC!D60</f>
        <v>1360</v>
      </c>
      <c r="E60" s="87" t="s">
        <v>64</v>
      </c>
      <c r="F60" s="88"/>
      <c r="G60" s="88"/>
      <c r="H60" s="88"/>
      <c r="I60" s="88"/>
      <c r="J60" s="88"/>
      <c r="K60" s="89"/>
      <c r="L60" s="51">
        <f>[6]Alliant!L60+'[6]City Gas'!L60+[6]Florence!L60+'[6]MG&amp;E'!L60+[6]MWNG!L60+[6]NSP!L60+[6]SCVNG!L60+'[6]SWL&amp;P'!L60+[6]WEPCO!L60+'[6]WI Gas'!L60+[6]WPSC!L60</f>
        <v>26280</v>
      </c>
    </row>
    <row r="61" spans="1:13" s="2" customFormat="1" x14ac:dyDescent="0.25">
      <c r="A61" s="46" t="s">
        <v>100</v>
      </c>
      <c r="B61" s="47"/>
      <c r="C61" s="48"/>
      <c r="D61" s="49">
        <f>[6]Alliant!D61+'[6]City Gas'!D61+[6]Florence!D61+'[6]MG&amp;E'!D61+[6]MWNG!D61+[6]NSP!D61+[6]SCVNG!D61+'[6]SWL&amp;P'!D61+[6]WEPCO!D61+'[6]WI Gas'!D61+[6]WPSC!D61</f>
        <v>310</v>
      </c>
      <c r="E61" s="90" t="s">
        <v>66</v>
      </c>
      <c r="F61" s="90"/>
      <c r="G61" s="90"/>
      <c r="H61" s="90"/>
      <c r="I61" s="90"/>
      <c r="J61" s="90"/>
      <c r="K61" s="90"/>
      <c r="L61" s="4">
        <f>[6]Alliant!L61+'[6]City Gas'!L61+[6]Florence!L61+'[6]MG&amp;E'!L61+[6]MWNG!L61+[6]NSP!L61+[6]SCVNG!L61+'[6]SWL&amp;P'!L61+[6]WEPCO!L61+'[6]WI Gas'!L61+[6]WPSC!L61</f>
        <v>396616</v>
      </c>
    </row>
    <row r="62" spans="1:13" s="2" customFormat="1" ht="15.75" customHeight="1" x14ac:dyDescent="0.25">
      <c r="A62" s="46" t="s">
        <v>101</v>
      </c>
      <c r="B62" s="47"/>
      <c r="C62" s="48"/>
      <c r="D62" s="49">
        <f>[6]Alliant!D62+'[6]City Gas'!D62+[6]Florence!D62+'[6]MG&amp;E'!D62+[6]MWNG!D62+[6]NSP!D62+[6]SCVNG!D62+'[6]SWL&amp;P'!D62+[6]WEPCO!D62+'[6]WI Gas'!D62+[6]WPSC!D62</f>
        <v>252</v>
      </c>
      <c r="E62" s="91" t="s">
        <v>107</v>
      </c>
      <c r="F62" s="91"/>
      <c r="G62" s="91"/>
      <c r="H62" s="91"/>
      <c r="I62" s="91"/>
      <c r="J62" s="91"/>
      <c r="K62" s="91"/>
      <c r="L62" s="334">
        <f>[6]Alliant!L62+'[6]City Gas'!L62:L63+[6]Florence!L62+'[6]MG&amp;E'!L62:L63+[6]MWNG!L62+[6]NSP!L62+[6]SCVNG!L62+'[6]SWL&amp;P'!L62:L63+[6]WEPCO!L62+'[6]WI Gas'!L62:L63+[6]WPSC!L62</f>
        <v>1317</v>
      </c>
    </row>
    <row r="63" spans="1:13" s="2" customFormat="1" x14ac:dyDescent="0.25">
      <c r="A63" s="46" t="s">
        <v>102</v>
      </c>
      <c r="B63" s="47"/>
      <c r="C63" s="48"/>
      <c r="D63" s="49">
        <f>[6]Alliant!D63+'[6]City Gas'!D63+[6]Florence!D63+'[6]MG&amp;E'!D63+[6]MWNG!D63+[6]NSP!D63+[6]SCVNG!D63+'[6]SWL&amp;P'!D63+[6]WEPCO!D63+'[6]WI Gas'!D63+[6]WPSC!D63</f>
        <v>776</v>
      </c>
      <c r="E63" s="91"/>
      <c r="F63" s="91"/>
      <c r="G63" s="91"/>
      <c r="H63" s="91"/>
      <c r="I63" s="91"/>
      <c r="J63" s="91"/>
      <c r="K63" s="91"/>
      <c r="L63" s="335"/>
    </row>
    <row r="64" spans="1:13" s="2" customFormat="1" ht="15.75" customHeight="1" x14ac:dyDescent="0.25">
      <c r="A64" s="46" t="s">
        <v>103</v>
      </c>
      <c r="B64" s="47"/>
      <c r="C64" s="48"/>
      <c r="D64" s="49">
        <f>[6]Alliant!D64+'[6]City Gas'!D64+[6]Florence!D64+'[6]MG&amp;E'!D64+[6]MWNG!D64+[6]NSP!D64+[6]SCVNG!D64+'[6]SWL&amp;P'!D64+[6]WEPCO!D64+'[6]WI Gas'!D64+[6]WPSC!D64</f>
        <v>22</v>
      </c>
      <c r="E64" s="91" t="s">
        <v>108</v>
      </c>
      <c r="F64" s="91"/>
      <c r="G64" s="91"/>
      <c r="H64" s="91"/>
      <c r="I64" s="91"/>
      <c r="J64" s="91"/>
      <c r="K64" s="91"/>
      <c r="L64" s="336">
        <f>[6]Alliant!L64+'[6]City Gas'!L64:L65+[6]Florence!L64+'[6]MG&amp;E'!L64:L65+[6]MWNG!L64+[6]NSP!L64+[6]SCVNG!L64+'[6]SWL&amp;P'!L64:L65+[6]WEPCO!L64+'[6]WI Gas'!L64:L65+[6]WPSC!L64</f>
        <v>152774</v>
      </c>
    </row>
    <row r="65" spans="1:12" s="2" customFormat="1" x14ac:dyDescent="0.25">
      <c r="A65" s="94" t="s">
        <v>65</v>
      </c>
      <c r="B65" s="95"/>
      <c r="C65" s="96"/>
      <c r="D65" s="4">
        <f>[6]Alliant!D65+'[6]City Gas'!D65+[6]Florence!D65+'[6]MG&amp;E'!D65+[6]MWNG!D65+[6]NSP!D65+[6]SCVNG!D65+'[6]SWL&amp;P'!D65+[6]WEPCO!D65+'[6]WI Gas'!D65+[6]WPSC!D65</f>
        <v>857064</v>
      </c>
      <c r="E65" s="91"/>
      <c r="F65" s="91"/>
      <c r="G65" s="91"/>
      <c r="H65" s="91"/>
      <c r="I65" s="91"/>
      <c r="J65" s="91"/>
      <c r="K65" s="91"/>
      <c r="L65" s="336"/>
    </row>
    <row r="66" spans="1:12" s="2" customFormat="1" x14ac:dyDescent="0.25">
      <c r="A66" s="7"/>
      <c r="B66" s="8"/>
      <c r="C66" s="8"/>
      <c r="D66" s="8"/>
      <c r="E66" s="8"/>
      <c r="F66" s="8"/>
      <c r="G66" s="8"/>
      <c r="H66" s="8"/>
      <c r="I66" s="8"/>
      <c r="J66" s="8"/>
      <c r="K66" s="8"/>
      <c r="L66" s="9"/>
    </row>
    <row r="67" spans="1:12" s="2" customFormat="1" x14ac:dyDescent="0.25">
      <c r="A67" s="79" t="s">
        <v>67</v>
      </c>
      <c r="B67" s="79"/>
      <c r="C67" s="79"/>
      <c r="D67" s="79"/>
      <c r="E67" s="79" t="s">
        <v>68</v>
      </c>
      <c r="F67" s="79"/>
      <c r="G67" s="79"/>
      <c r="H67" s="79"/>
      <c r="I67" s="79"/>
      <c r="J67" s="79"/>
      <c r="K67" s="79"/>
      <c r="L67" s="79"/>
    </row>
    <row r="68" spans="1:12" s="2" customFormat="1" x14ac:dyDescent="0.25">
      <c r="A68" s="80" t="s">
        <v>69</v>
      </c>
      <c r="B68" s="80"/>
      <c r="C68" s="80"/>
      <c r="D68" s="106">
        <f>'[6]WI Gas'!D68:D69+[6]WEPCO!D68+[6]WPSC!D68+[6]Alliant!D68+[6]NSP!D68+[6]MWNG!D68+'[6]SWL&amp;P'!D68:D69+'[6]City Gas'!D68:D69+[6]SCVNG!D68+[6]Florence!D68+'[6]MG&amp;E'!D68:D69</f>
        <v>0</v>
      </c>
      <c r="E68" s="80" t="s">
        <v>70</v>
      </c>
      <c r="F68" s="80"/>
      <c r="G68" s="80"/>
      <c r="H68" s="80"/>
      <c r="I68" s="80"/>
      <c r="J68" s="80"/>
      <c r="K68" s="80"/>
      <c r="L68" s="109" t="s">
        <v>71</v>
      </c>
    </row>
    <row r="69" spans="1:12" s="2" customFormat="1" x14ac:dyDescent="0.25">
      <c r="A69" s="80"/>
      <c r="B69" s="80"/>
      <c r="C69" s="80"/>
      <c r="D69" s="106"/>
      <c r="E69" s="80"/>
      <c r="F69" s="80"/>
      <c r="G69" s="80"/>
      <c r="H69" s="80"/>
      <c r="I69" s="80"/>
      <c r="J69" s="80"/>
      <c r="K69" s="80"/>
      <c r="L69" s="109"/>
    </row>
    <row r="70" spans="1:12" x14ac:dyDescent="0.25">
      <c r="A70" s="18"/>
      <c r="B70" s="19"/>
      <c r="C70" s="19"/>
      <c r="D70" s="19"/>
      <c r="E70" s="19"/>
      <c r="F70" s="19"/>
      <c r="G70" s="19"/>
      <c r="H70" s="19"/>
      <c r="I70" s="19"/>
      <c r="J70" s="19"/>
      <c r="K70" s="19"/>
      <c r="L70" s="20"/>
    </row>
    <row r="71" spans="1:12" x14ac:dyDescent="0.25">
      <c r="A71" s="316" t="s">
        <v>72</v>
      </c>
      <c r="B71" s="316"/>
      <c r="C71" s="316"/>
      <c r="D71" s="316"/>
      <c r="E71" s="316"/>
      <c r="F71" s="316"/>
      <c r="G71" s="316"/>
      <c r="H71" s="316"/>
      <c r="I71" s="316"/>
      <c r="J71" s="316"/>
      <c r="K71" s="316"/>
      <c r="L71" s="316"/>
    </row>
    <row r="72" spans="1:12" x14ac:dyDescent="0.25">
      <c r="A72" s="313" t="s">
        <v>73</v>
      </c>
      <c r="B72" s="314"/>
      <c r="C72" s="314"/>
      <c r="D72" s="314"/>
      <c r="E72" s="314"/>
      <c r="F72" s="314"/>
      <c r="G72" s="314"/>
      <c r="H72" s="314"/>
      <c r="I72" s="314"/>
      <c r="J72" s="314"/>
      <c r="K72" s="314"/>
      <c r="L72" s="315"/>
    </row>
    <row r="73" spans="1:12" x14ac:dyDescent="0.25">
      <c r="A73" s="26" t="s">
        <v>18</v>
      </c>
      <c r="B73" s="333">
        <f>L12</f>
        <v>41246.108</v>
      </c>
      <c r="C73" s="333"/>
      <c r="D73" s="27"/>
      <c r="E73" s="27"/>
      <c r="F73" s="27"/>
      <c r="G73" s="27"/>
      <c r="H73" s="27"/>
      <c r="I73" s="27"/>
      <c r="J73" s="27"/>
      <c r="K73" s="27"/>
      <c r="L73" s="28"/>
    </row>
    <row r="74" spans="1:12" x14ac:dyDescent="0.25">
      <c r="A74" s="26" t="s">
        <v>74</v>
      </c>
      <c r="B74" s="333">
        <f>L82</f>
        <v>30821.329350378786</v>
      </c>
      <c r="C74" s="333"/>
      <c r="D74" s="27"/>
      <c r="E74" s="27"/>
      <c r="F74" s="27"/>
      <c r="G74" s="27"/>
      <c r="H74" s="27"/>
      <c r="I74" s="27"/>
      <c r="J74" s="27"/>
      <c r="K74" s="27"/>
      <c r="L74" s="28"/>
    </row>
    <row r="75" spans="1:12" x14ac:dyDescent="0.25">
      <c r="A75" s="26" t="s">
        <v>75</v>
      </c>
      <c r="B75" s="333">
        <f>SUM(B73:C74)</f>
        <v>72067.437350378779</v>
      </c>
      <c r="C75" s="333"/>
      <c r="D75" s="27"/>
      <c r="E75" s="27"/>
      <c r="F75" s="27"/>
      <c r="G75" s="27"/>
      <c r="H75" s="27"/>
      <c r="I75" s="27"/>
      <c r="J75" s="27"/>
      <c r="K75" s="27"/>
      <c r="L75" s="28"/>
    </row>
    <row r="76" spans="1:12" x14ac:dyDescent="0.25">
      <c r="A76" s="26"/>
      <c r="B76" s="29"/>
      <c r="C76" s="29"/>
      <c r="D76" s="27"/>
      <c r="E76" s="27"/>
      <c r="F76" s="27"/>
      <c r="G76" s="27"/>
      <c r="H76" s="27"/>
      <c r="I76" s="27"/>
      <c r="J76" s="27"/>
      <c r="K76" s="27"/>
      <c r="L76" s="28"/>
    </row>
    <row r="77" spans="1:12" x14ac:dyDescent="0.25">
      <c r="A77" s="316" t="s">
        <v>76</v>
      </c>
      <c r="B77" s="316"/>
      <c r="C77" s="316"/>
      <c r="D77" s="316"/>
      <c r="E77" s="316"/>
      <c r="F77" s="316"/>
      <c r="G77" s="316"/>
      <c r="H77" s="316"/>
      <c r="I77" s="316"/>
      <c r="J77" s="316"/>
      <c r="K77" s="316"/>
      <c r="L77" s="316"/>
    </row>
    <row r="78" spans="1:12" ht="15.6" customHeight="1" x14ac:dyDescent="0.25">
      <c r="A78" s="313" t="s">
        <v>77</v>
      </c>
      <c r="B78" s="314"/>
      <c r="C78" s="314"/>
      <c r="D78" s="314"/>
      <c r="E78" s="314"/>
      <c r="F78" s="314"/>
      <c r="G78" s="314"/>
      <c r="H78" s="314"/>
      <c r="I78" s="314"/>
      <c r="J78" s="314"/>
      <c r="K78" s="314"/>
      <c r="L78" s="315"/>
    </row>
    <row r="79" spans="1:12" ht="15.6" customHeight="1" x14ac:dyDescent="0.25">
      <c r="A79" s="30"/>
      <c r="B79" s="326" t="s">
        <v>5</v>
      </c>
      <c r="C79" s="326"/>
      <c r="D79" s="326"/>
      <c r="E79" s="326"/>
      <c r="F79" s="326" t="s">
        <v>6</v>
      </c>
      <c r="G79" s="326" t="s">
        <v>7</v>
      </c>
      <c r="H79" s="326" t="s">
        <v>8</v>
      </c>
      <c r="I79" s="327" t="s">
        <v>9</v>
      </c>
      <c r="J79" s="328" t="s">
        <v>10</v>
      </c>
      <c r="K79" s="329"/>
      <c r="L79" s="332" t="s">
        <v>11</v>
      </c>
    </row>
    <row r="80" spans="1:12" ht="15.6" customHeight="1" x14ac:dyDescent="0.25">
      <c r="A80" s="30"/>
      <c r="B80" s="322" t="s">
        <v>12</v>
      </c>
      <c r="C80" s="322"/>
      <c r="D80" s="322" t="s">
        <v>13</v>
      </c>
      <c r="E80" s="322"/>
      <c r="F80" s="322"/>
      <c r="G80" s="322"/>
      <c r="H80" s="322"/>
      <c r="I80" s="325"/>
      <c r="J80" s="328"/>
      <c r="K80" s="329"/>
      <c r="L80" s="319"/>
    </row>
    <row r="81" spans="1:12" x14ac:dyDescent="0.25">
      <c r="A81" s="30"/>
      <c r="B81" s="31" t="s">
        <v>14</v>
      </c>
      <c r="C81" s="31" t="s">
        <v>15</v>
      </c>
      <c r="D81" s="31" t="s">
        <v>16</v>
      </c>
      <c r="E81" s="31" t="s">
        <v>17</v>
      </c>
      <c r="F81" s="322"/>
      <c r="G81" s="322"/>
      <c r="H81" s="322"/>
      <c r="I81" s="325"/>
      <c r="J81" s="330"/>
      <c r="K81" s="331"/>
      <c r="L81" s="319"/>
    </row>
    <row r="82" spans="1:12" x14ac:dyDescent="0.25">
      <c r="A82" s="32" t="s">
        <v>74</v>
      </c>
      <c r="B82" s="31">
        <f>'[6]WI Gas'!B82+[6]WEPCO!B82+[6]WPSC!B82+[6]Alliant!B82+[6]NSP!B82+[6]MWNG!B82+'[6]SWL&amp;P'!B82+'[6]City Gas'!B82+[6]SCVNG!B82+[6]Florence!B82+'[6]MG&amp;E'!B82</f>
        <v>3.8257575757575754E-2</v>
      </c>
      <c r="C82" s="31">
        <f>'[6]WI Gas'!C82+[6]WEPCO!C82+[6]WPSC!C82+[6]Alliant!C82+[6]NSP!C82+[6]MWNG!C82+'[6]SWL&amp;P'!C82+'[6]City Gas'!C82+[6]SCVNG!C82+[6]Florence!C82+'[6]MG&amp;E'!C82</f>
        <v>6.8098484848484846</v>
      </c>
      <c r="D82" s="31">
        <f>'[6]WI Gas'!D82+[6]WEPCO!D82+[6]WPSC!D82+[6]Alliant!D82+[6]NSP!D82+[6]MWNG!D82+'[6]SWL&amp;P'!D82+'[6]City Gas'!D82+[6]SCVNG!D82+[6]Florence!D82+'[6]MG&amp;E'!D82</f>
        <v>0</v>
      </c>
      <c r="E82" s="31">
        <f>'[6]WI Gas'!E82+[6]WEPCO!E82+[6]WPSC!E82+[6]Alliant!E82+[6]NSP!E82+[6]MWNG!E82+'[6]SWL&amp;P'!E82+'[6]City Gas'!E82+[6]SCVNG!E82+[6]Florence!E82+'[6]MG&amp;E'!E82</f>
        <v>3938.2578598484852</v>
      </c>
      <c r="F82" s="31">
        <f>'[6]WI Gas'!F82+[6]WEPCO!F82+[6]WPSC!F82+[6]Alliant!F82+[6]NSP!F82+[6]MWNG!F82+'[6]SWL&amp;P'!F82+'[6]City Gas'!F82+[6]SCVNG!F82+[6]Florence!F82+'[6]MG&amp;E'!F82</f>
        <v>0</v>
      </c>
      <c r="G82" s="31">
        <f>'[6]WI Gas'!G82+[6]WEPCO!G82+[6]WPSC!G82+[6]Alliant!G82+[6]NSP!G82+[6]MWNG!G82+'[6]SWL&amp;P'!G82+'[6]City Gas'!G82+[6]SCVNG!G82+[6]Florence!G82+'[6]MG&amp;E'!G82</f>
        <v>155.57727272727271</v>
      </c>
      <c r="H82" s="31">
        <f>'[6]WI Gas'!H82+[6]WEPCO!H82+[6]WPSC!H82+[6]Alliant!H82+[6]NSP!H82+[6]MWNG!H82+'[6]SWL&amp;P'!H82+'[6]City Gas'!H82+[6]SCVNG!H82+[6]Florence!H82+'[6]MG&amp;E'!H82</f>
        <v>0</v>
      </c>
      <c r="I82" s="31">
        <f>'[6]WI Gas'!I82+[6]WEPCO!I82+[6]WPSC!I82+[6]Alliant!I82+[6]NSP!I82+[6]MWNG!I82+'[6]SWL&amp;P'!I82+'[6]City Gas'!I82+[6]SCVNG!I82+[6]Florence!I82+'[6]MG&amp;E'!I82</f>
        <v>26680.590429924239</v>
      </c>
      <c r="J82" s="317">
        <f>'[6]WI Gas'!J82:K82+[6]WEPCO!J82+[6]WPSC!J82+[6]Alliant!J82+[6]NSP!J82+[6]MWNG!J82+'[6]SWL&amp;P'!J82:K82+'[6]City Gas'!J82:K82+[6]SCVNG!J82+[6]Florence!J82+'[6]MG&amp;E'!J82:K82</f>
        <v>40.055681818181817</v>
      </c>
      <c r="K82" s="323"/>
      <c r="L82" s="33">
        <f>SUM(B82:J82)</f>
        <v>30821.329350378786</v>
      </c>
    </row>
    <row r="83" spans="1:12" x14ac:dyDescent="0.25">
      <c r="A83" s="34"/>
      <c r="B83" s="27"/>
      <c r="C83" s="27"/>
      <c r="D83" s="27"/>
      <c r="E83" s="27"/>
      <c r="F83" s="27"/>
      <c r="G83" s="27"/>
      <c r="H83" s="27"/>
      <c r="I83" s="27"/>
      <c r="J83" s="27"/>
      <c r="K83" s="27"/>
      <c r="L83" s="28"/>
    </row>
    <row r="84" spans="1:12" x14ac:dyDescent="0.25">
      <c r="A84" s="324" t="s">
        <v>78</v>
      </c>
      <c r="B84" s="324"/>
      <c r="C84" s="324"/>
      <c r="D84" s="324"/>
      <c r="E84" s="324"/>
      <c r="F84" s="324"/>
      <c r="G84" s="324"/>
      <c r="H84" s="324"/>
      <c r="I84" s="324"/>
      <c r="J84" s="324"/>
      <c r="K84" s="324"/>
      <c r="L84" s="324"/>
    </row>
    <row r="85" spans="1:12" x14ac:dyDescent="0.25">
      <c r="A85" s="35" t="s">
        <v>21</v>
      </c>
      <c r="B85" s="31" t="s">
        <v>22</v>
      </c>
      <c r="C85" s="31" t="s">
        <v>35</v>
      </c>
      <c r="D85" s="325" t="s">
        <v>36</v>
      </c>
      <c r="E85" s="325"/>
      <c r="F85" s="325" t="s">
        <v>24</v>
      </c>
      <c r="G85" s="325"/>
      <c r="H85" s="325" t="s">
        <v>25</v>
      </c>
      <c r="I85" s="325"/>
      <c r="J85" s="317" t="s">
        <v>37</v>
      </c>
      <c r="K85" s="323"/>
      <c r="L85" s="33" t="s">
        <v>11</v>
      </c>
    </row>
    <row r="86" spans="1:12" x14ac:dyDescent="0.25">
      <c r="A86" s="32" t="s">
        <v>5</v>
      </c>
      <c r="B86" s="31">
        <f>'[6]WI Gas'!B86+[6]WEPCO!B86+[6]WPSC!B86+[6]Alliant!B86+[6]NSP!B86+[6]MWNG!B86+'[6]SWL&amp;P'!B86+'[6]City Gas'!B86+[6]SCVNG!B86+[6]Florence!B86+'[6]MG&amp;E'!B86</f>
        <v>5.7386363636363638E-2</v>
      </c>
      <c r="C86" s="31">
        <f>'[6]WI Gas'!C86+[6]WEPCO!C86+[6]WPSC!C86+[6]Alliant!C86+[6]NSP!C86+[6]MWNG!C86+'[6]SWL&amp;P'!C86+'[6]City Gas'!C86+[6]SCVNG!C86+[6]Florence!C86+'[6]MG&amp;E'!C86</f>
        <v>3481.4873503787881</v>
      </c>
      <c r="D86" s="317">
        <f>'[6]WI Gas'!D86:E86+[6]WEPCO!D86+[6]WPSC!D86+[6]Alliant!D86+[6]NSP!D86+[6]MWNG!D86+'[6]SWL&amp;P'!D86:E86+'[6]City Gas'!D86:E86+[6]SCVNG!D86+[6]Florence!D86+'[6]MG&amp;E'!D86:E86</f>
        <v>440.37422916666668</v>
      </c>
      <c r="E86" s="323"/>
      <c r="F86" s="317">
        <f>'[6]WI Gas'!F86:G86+[6]WEPCO!F86+[6]WPSC!F86+[6]Alliant!F86+[6]NSP!F86+[6]MWNG!F86+'[6]SWL&amp;P'!F86:G86+'[6]City Gas'!F86:G86+[6]SCVNG!F86+[6]Florence!F86+'[6]MG&amp;E'!F86:G86</f>
        <v>19.122287878787876</v>
      </c>
      <c r="G86" s="323"/>
      <c r="H86" s="317">
        <f>'[6]WI Gas'!H86:I86+[6]WEPCO!H86+[6]WPSC!H86+[6]Alliant!H86+[6]NSP!H86+[6]MWNG!H86+'[6]SWL&amp;P'!H86:I86+'[6]City Gas'!H86:I86+[6]SCVNG!H86+[6]Florence!H86+'[6]MG&amp;E'!H86:I86</f>
        <v>3.9219943181818184</v>
      </c>
      <c r="I86" s="323"/>
      <c r="J86" s="317">
        <f>'[6]WI Gas'!J86:K86+[6]WEPCO!J86+[6]WPSC!J86+[6]Alliant!J86+[6]NSP!J86+[6]MWNG!J86+'[6]SWL&amp;P'!J86:K86+'[6]City Gas'!J86:K86+[6]SCVNG!J86+[6]Florence!J86+'[6]MG&amp;E'!J86:K86</f>
        <v>0.14271780303030304</v>
      </c>
      <c r="K86" s="323"/>
      <c r="L86" s="33">
        <f>SUM(B86:J86)</f>
        <v>3945.1059659090915</v>
      </c>
    </row>
    <row r="87" spans="1:12" x14ac:dyDescent="0.25">
      <c r="A87" s="32" t="s">
        <v>28</v>
      </c>
      <c r="B87" s="31">
        <f>'[6]WI Gas'!B87+[6]WEPCO!B87+[6]WPSC!B87+[6]Alliant!B87+[6]NSP!B87+[6]MWNG!B87+'[6]SWL&amp;P'!B87+'[6]City Gas'!B87+[6]SCVNG!B87+[6]Florence!B87+'[6]MG&amp;E'!B87</f>
        <v>0</v>
      </c>
      <c r="C87" s="31">
        <f>'[6]WI Gas'!C87+[6]WEPCO!C87+[6]WPSC!C87+[6]Alliant!C87+[6]NSP!C87+[6]MWNG!C87+'[6]SWL&amp;P'!C87+'[6]City Gas'!C87+[6]SCVNG!C87+[6]Florence!C87+'[6]MG&amp;E'!C87</f>
        <v>0</v>
      </c>
      <c r="D87" s="317">
        <f>'[6]WI Gas'!D87:E87+[6]WEPCO!D87+[6]WPSC!D87+[6]Alliant!D87+[6]NSP!D87+[6]MWNG!D87+'[6]SWL&amp;P'!D87:E87+'[6]City Gas'!D87:E87+[6]SCVNG!D87+[6]Florence!D87+'[6]MG&amp;E'!D87:E87</f>
        <v>0</v>
      </c>
      <c r="E87" s="323"/>
      <c r="F87" s="317">
        <f>'[6]WI Gas'!F87:G87+[6]WEPCO!F87+[6]WPSC!F87+[6]Alliant!F87+[6]NSP!F87+[6]MWNG!F87+'[6]SWL&amp;P'!F87:G87+'[6]City Gas'!F87:G87+[6]SCVNG!F87+[6]Florence!F87+'[6]MG&amp;E'!F87:G87</f>
        <v>0</v>
      </c>
      <c r="G87" s="323"/>
      <c r="H87" s="317">
        <f>'[6]WI Gas'!H87:I87+[6]WEPCO!H87+[6]WPSC!H87+[6]Alliant!H87+[6]NSP!H87+[6]MWNG!H87+'[6]SWL&amp;P'!H87:I87+'[6]City Gas'!H87:I87+[6]SCVNG!H87+[6]Florence!H87+'[6]MG&amp;E'!H87:I87</f>
        <v>0</v>
      </c>
      <c r="I87" s="323"/>
      <c r="J87" s="317">
        <f>'[6]WI Gas'!J87:K87+[6]WEPCO!J87+[6]WPSC!J87+[6]Alliant!J87+[6]NSP!J87+[6]MWNG!J87+'[6]SWL&amp;P'!J87:K87+'[6]City Gas'!J87:K87+[6]SCVNG!J87+[6]Florence!J87+'[6]MG&amp;E'!J87:K87</f>
        <v>0</v>
      </c>
      <c r="K87" s="323"/>
      <c r="L87" s="33">
        <f t="shared" ref="L87:L94" si="4">SUM(B87:J87)</f>
        <v>0</v>
      </c>
    </row>
    <row r="88" spans="1:12" x14ac:dyDescent="0.25">
      <c r="A88" s="32" t="s">
        <v>7</v>
      </c>
      <c r="B88" s="31">
        <f>'[6]WI Gas'!B88+[6]WEPCO!B88+[6]WPSC!B88+[6]Alliant!B88+[6]NSP!B88+[6]MWNG!B88+'[6]SWL&amp;P'!B88+'[6]City Gas'!B88+[6]SCVNG!B88+[6]Florence!B88+'[6]MG&amp;E'!B88</f>
        <v>0</v>
      </c>
      <c r="C88" s="31">
        <f>'[6]WI Gas'!C88+[6]WEPCO!C88+[6]WPSC!C88+[6]Alliant!C88+[6]NSP!C88+[6]MWNG!C88+'[6]SWL&amp;P'!C88+'[6]City Gas'!C88+[6]SCVNG!C88+[6]Florence!C88+'[6]MG&amp;E'!C88</f>
        <v>0.46780303030303033</v>
      </c>
      <c r="D88" s="317">
        <f>'[6]WI Gas'!D88:E88+[6]WEPCO!D88+[6]WPSC!D88+[6]Alliant!D88+[6]NSP!D88+[6]MWNG!D88+'[6]SWL&amp;P'!D88:E88+'[6]City Gas'!D88:E88+[6]SCVNG!D88+[6]Florence!D88+'[6]MG&amp;E'!D88:E88</f>
        <v>155.10946969696971</v>
      </c>
      <c r="E88" s="323"/>
      <c r="F88" s="317">
        <f>'[6]WI Gas'!F88:G88+[6]WEPCO!F88+[6]WPSC!F88+[6]Alliant!F88+[6]NSP!F88+[6]MWNG!F88+'[6]SWL&amp;P'!F88:G88+'[6]City Gas'!F88:G88+[6]SCVNG!F88+[6]Florence!F88+'[6]MG&amp;E'!F88:G88</f>
        <v>0</v>
      </c>
      <c r="G88" s="323"/>
      <c r="H88" s="317">
        <f>'[6]WI Gas'!H88:I88+[6]WEPCO!H88+[6]WPSC!H88+[6]Alliant!H88+[6]NSP!H88+[6]MWNG!H88+'[6]SWL&amp;P'!H88:I88+'[6]City Gas'!H88:I88+[6]SCVNG!H88+[6]Florence!H88+'[6]MG&amp;E'!H88:I88</f>
        <v>0</v>
      </c>
      <c r="I88" s="323"/>
      <c r="J88" s="317">
        <f>'[6]WI Gas'!J88:K88+[6]WEPCO!J88+[6]WPSC!J88+[6]Alliant!J88+[6]NSP!J88+[6]MWNG!J88+'[6]SWL&amp;P'!J88:K88+'[6]City Gas'!J88:K88+[6]SCVNG!J88+[6]Florence!J88+'[6]MG&amp;E'!J88:K88</f>
        <v>0</v>
      </c>
      <c r="K88" s="323"/>
      <c r="L88" s="33">
        <f t="shared" si="4"/>
        <v>155.57727272727274</v>
      </c>
    </row>
    <row r="89" spans="1:12" x14ac:dyDescent="0.25">
      <c r="A89" s="32" t="s">
        <v>29</v>
      </c>
      <c r="B89" s="31">
        <f>'[6]WI Gas'!B89+[6]WEPCO!B89+[6]WPSC!B89+[6]Alliant!B89+[6]NSP!B89+[6]MWNG!B89+'[6]SWL&amp;P'!B89+'[6]City Gas'!B89+[6]SCVNG!B89+[6]Florence!B89+'[6]MG&amp;E'!B89</f>
        <v>0</v>
      </c>
      <c r="C89" s="31">
        <f>'[6]WI Gas'!C89+[6]WEPCO!C89+[6]WPSC!C89+[6]Alliant!C89+[6]NSP!C89+[6]MWNG!C89+'[6]SWL&amp;P'!C89+'[6]City Gas'!C89+[6]SCVNG!C89+[6]Florence!C89+'[6]MG&amp;E'!C89</f>
        <v>0</v>
      </c>
      <c r="D89" s="317">
        <f>'[6]WI Gas'!D89:E89+[6]WEPCO!D89+[6]WPSC!D89+[6]Alliant!D89+[6]NSP!D89+[6]MWNG!D89+'[6]SWL&amp;P'!D89:E89+'[6]City Gas'!D89:E89+[6]SCVNG!D89+[6]Florence!D89+'[6]MG&amp;E'!D89:E89</f>
        <v>0</v>
      </c>
      <c r="E89" s="323"/>
      <c r="F89" s="317">
        <f>'[6]WI Gas'!F89:G89+[6]WEPCO!F89+[6]WPSC!F89+[6]Alliant!F89+[6]NSP!F89+[6]MWNG!F89+'[6]SWL&amp;P'!F89:G89+'[6]City Gas'!F89:G89+[6]SCVNG!F89+[6]Florence!F89+'[6]MG&amp;E'!F89:G89</f>
        <v>0</v>
      </c>
      <c r="G89" s="323"/>
      <c r="H89" s="317">
        <f>'[6]WI Gas'!H89:I89+[6]WEPCO!H89+[6]WPSC!H89+[6]Alliant!H89+[6]NSP!H89+[6]MWNG!H89+'[6]SWL&amp;P'!H89:I89+'[6]City Gas'!H89:I89+[6]SCVNG!H89+[6]Florence!H89+'[6]MG&amp;E'!H89:I89</f>
        <v>0</v>
      </c>
      <c r="I89" s="323"/>
      <c r="J89" s="317">
        <f>'[6]WI Gas'!J89:K89+[6]WEPCO!J89+[6]WPSC!J89+[6]Alliant!J89+[6]NSP!J89+[6]MWNG!J89+'[6]SWL&amp;P'!J89:K89+'[6]City Gas'!J89:K89+[6]SCVNG!J89+[6]Florence!J89+'[6]MG&amp;E'!J89:K89</f>
        <v>0</v>
      </c>
      <c r="K89" s="323"/>
      <c r="L89" s="33">
        <f t="shared" si="4"/>
        <v>0</v>
      </c>
    </row>
    <row r="90" spans="1:12" x14ac:dyDescent="0.25">
      <c r="A90" s="32" t="s">
        <v>30</v>
      </c>
      <c r="B90" s="31">
        <f>'[6]WI Gas'!B90+[6]WEPCO!B90+[6]WPSC!B90+[6]Alliant!B90+[6]NSP!B90+[6]MWNG!B90+'[6]SWL&amp;P'!B90+'[6]City Gas'!B90+[6]SCVNG!B90+[6]Florence!B90+'[6]MG&amp;E'!B90</f>
        <v>0</v>
      </c>
      <c r="C90" s="31">
        <f>'[6]WI Gas'!C90+[6]WEPCO!C90+[6]WPSC!C90+[6]Alliant!C90+[6]NSP!C90+[6]MWNG!C90+'[6]SWL&amp;P'!C90+'[6]City Gas'!C90+[6]SCVNG!C90+[6]Florence!C90+'[6]MG&amp;E'!C90</f>
        <v>1.2378787878787878</v>
      </c>
      <c r="D90" s="317">
        <f>'[6]WI Gas'!D90:E90+[6]WEPCO!D90+[6]WPSC!D90+[6]Alliant!D90+[6]NSP!D90+[6]MWNG!D90+'[6]SWL&amp;P'!D90:E90+'[6]City Gas'!D90:E90+[6]SCVNG!D90+[6]Florence!D90+'[6]MG&amp;E'!D90:E90</f>
        <v>177.34242424242424</v>
      </c>
      <c r="E90" s="323"/>
      <c r="F90" s="317">
        <f>'[6]WI Gas'!F90:G90+[6]WEPCO!F90+[6]WPSC!F90+[6]Alliant!F90+[6]NSP!F90+[6]MWNG!F90+'[6]SWL&amp;P'!F90:G90+'[6]City Gas'!F90:G90+[6]SCVNG!F90+[6]Florence!F90+'[6]MG&amp;E'!F90:G90</f>
        <v>0</v>
      </c>
      <c r="G90" s="323"/>
      <c r="H90" s="317">
        <f>'[6]WI Gas'!H90:I90+[6]WEPCO!H90+[6]WPSC!H90+[6]Alliant!H90+[6]NSP!H90+[6]MWNG!H90+'[6]SWL&amp;P'!H90:I90+'[6]City Gas'!H90:I90+[6]SCVNG!H90+[6]Florence!H90+'[6]MG&amp;E'!H90:I90</f>
        <v>0</v>
      </c>
      <c r="I90" s="323"/>
      <c r="J90" s="317">
        <f>'[6]WI Gas'!J90:K90+[6]WEPCO!J90+[6]WPSC!J90+[6]Alliant!J90+[6]NSP!J90+[6]MWNG!J90+'[6]SWL&amp;P'!J90:K90+'[6]City Gas'!J90:K90+[6]SCVNG!J90+[6]Florence!J90+'[6]MG&amp;E'!J90:K90</f>
        <v>0</v>
      </c>
      <c r="K90" s="323"/>
      <c r="L90" s="33">
        <f t="shared" si="4"/>
        <v>178.58030303030304</v>
      </c>
    </row>
    <row r="91" spans="1:12" x14ac:dyDescent="0.25">
      <c r="A91" s="32" t="s">
        <v>31</v>
      </c>
      <c r="B91" s="31">
        <f>'[6]WI Gas'!B91+[6]WEPCO!B91+[6]WPSC!B91+[6]Alliant!B91+[6]NSP!B91+[6]MWNG!B91+'[6]SWL&amp;P'!B91+'[6]City Gas'!B91+[6]SCVNG!B91+[6]Florence!B91+'[6]MG&amp;E'!B91</f>
        <v>0.72689393939393943</v>
      </c>
      <c r="C91" s="31">
        <f>'[6]WI Gas'!C91+[6]WEPCO!C91+[6]WPSC!C91+[6]Alliant!C91+[6]NSP!C91+[6]MWNG!C91+'[6]SWL&amp;P'!C91+'[6]City Gas'!C91+[6]SCVNG!C91+[6]Florence!C91+'[6]MG&amp;E'!C91</f>
        <v>26135.731123106059</v>
      </c>
      <c r="D91" s="317">
        <f>'[6]WI Gas'!D91:E91+[6]WEPCO!D91+[6]WPSC!D91+[6]Alliant!D91+[6]NSP!D91+[6]MWNG!D91+'[6]SWL&amp;P'!D91:E91+'[6]City Gas'!D91:E91+[6]SCVNG!D91+[6]Florence!D91+'[6]MG&amp;E'!D91:E91</f>
        <v>339.20173295454543</v>
      </c>
      <c r="E91" s="323"/>
      <c r="F91" s="317">
        <f>'[6]WI Gas'!F91:G91+[6]WEPCO!F91+[6]WPSC!F91+[6]Alliant!F91+[6]NSP!F91+[6]MWNG!F91+'[6]SWL&amp;P'!F91:G91+'[6]City Gas'!F91:G91+[6]SCVNG!F91+[6]Florence!F91+'[6]MG&amp;E'!F91:G91</f>
        <v>24.171034090909089</v>
      </c>
      <c r="G91" s="323"/>
      <c r="H91" s="317">
        <f>'[6]WI Gas'!H91:I91+[6]WEPCO!H91+[6]WPSC!H91+[6]Alliant!H91+[6]NSP!H91+[6]MWNG!H91+'[6]SWL&amp;P'!H91:I91+'[6]City Gas'!H91:I91+[6]SCVNG!H91+[6]Florence!H91+'[6]MG&amp;E'!H91:I91</f>
        <v>2.1793428030303028</v>
      </c>
      <c r="I91" s="323"/>
      <c r="J91" s="317">
        <f>'[6]WI Gas'!J91:K91+[6]WEPCO!J91+[6]WPSC!J91+[6]Alliant!J91+[6]NSP!J91+[6]MWNG!J91+'[6]SWL&amp;P'!J91:K91+'[6]City Gas'!J91:K91+[6]SCVNG!J91+[6]Florence!J91+'[6]MG&amp;E'!J91:K91</f>
        <v>0</v>
      </c>
      <c r="K91" s="323"/>
      <c r="L91" s="33">
        <f t="shared" si="4"/>
        <v>26502.010126893936</v>
      </c>
    </row>
    <row r="92" spans="1:12" x14ac:dyDescent="0.25">
      <c r="A92" s="32" t="s">
        <v>32</v>
      </c>
      <c r="B92" s="31">
        <f>'[6]WI Gas'!B92+[6]WEPCO!B92+[6]WPSC!B92+[6]Alliant!B92+[6]NSP!B92+[6]MWNG!B92+'[6]SWL&amp;P'!B92+'[6]City Gas'!B92+[6]SCVNG!B92+[6]Florence!B92+'[6]MG&amp;E'!B92</f>
        <v>0</v>
      </c>
      <c r="C92" s="31">
        <f>'[6]WI Gas'!C92+[6]WEPCO!C92+[6]WPSC!C92+[6]Alliant!C92+[6]NSP!C92+[6]MWNG!C92+'[6]SWL&amp;P'!C92+'[6]City Gas'!C92+[6]SCVNG!C92+[6]Florence!C92+'[6]MG&amp;E'!C92</f>
        <v>0</v>
      </c>
      <c r="D92" s="317">
        <f>'[6]WI Gas'!D92:E92+[6]WEPCO!D92+[6]WPSC!D92+[6]Alliant!D92+[6]NSP!D92+[6]MWNG!D92+'[6]SWL&amp;P'!D92:E92+'[6]City Gas'!D92:E92+[6]SCVNG!D92+[6]Florence!D92+'[6]MG&amp;E'!D92:E92</f>
        <v>0</v>
      </c>
      <c r="E92" s="323"/>
      <c r="F92" s="317">
        <f>'[6]WI Gas'!F92:G92+[6]WEPCO!F92+[6]WPSC!F92+[6]Alliant!F92+[6]NSP!F92+[6]MWNG!F92+'[6]SWL&amp;P'!F92:G92+'[6]City Gas'!F92:G92+[6]SCVNG!F92+[6]Florence!F92+'[6]MG&amp;E'!F92:G92</f>
        <v>0</v>
      </c>
      <c r="G92" s="323"/>
      <c r="H92" s="317">
        <f>'[6]WI Gas'!H92:I92+[6]WEPCO!H92+[6]WPSC!H92+[6]Alliant!H92+[6]NSP!H92+[6]MWNG!H92+'[6]SWL&amp;P'!H92:I92+'[6]City Gas'!H92:I92+[6]SCVNG!H92+[6]Florence!H92+'[6]MG&amp;E'!H92:I92</f>
        <v>0</v>
      </c>
      <c r="I92" s="323"/>
      <c r="J92" s="317">
        <f>'[6]WI Gas'!J92:K92+[6]WEPCO!J92+[6]WPSC!J92+[6]Alliant!J92+[6]NSP!J92+[6]MWNG!J92+'[6]SWL&amp;P'!J92:K92+'[6]City Gas'!J92:K92+[6]SCVNG!J92+[6]Florence!J92+'[6]MG&amp;E'!J92:K92</f>
        <v>0</v>
      </c>
      <c r="K92" s="323"/>
      <c r="L92" s="33">
        <f t="shared" si="4"/>
        <v>0</v>
      </c>
    </row>
    <row r="93" spans="1:12" x14ac:dyDescent="0.25">
      <c r="A93" s="32" t="s">
        <v>10</v>
      </c>
      <c r="B93" s="31">
        <f>'[6]WI Gas'!B93+[6]WEPCO!B93+[6]WPSC!B93+[6]Alliant!B93+[6]NSP!B93+[6]MWNG!B93+'[6]SWL&amp;P'!B93+'[6]City Gas'!B93+[6]SCVNG!B93+[6]Florence!B93+'[6]MG&amp;E'!B93</f>
        <v>0</v>
      </c>
      <c r="C93" s="31">
        <f>'[6]WI Gas'!C93+[6]WEPCO!C93+[6]WPSC!C93+[6]Alliant!C93+[6]NSP!C93+[6]MWNG!C93+'[6]SWL&amp;P'!C93+'[6]City Gas'!C93+[6]SCVNG!C93+[6]Florence!C93+'[6]MG&amp;E'!C93</f>
        <v>0</v>
      </c>
      <c r="D93" s="317">
        <f>'[6]WI Gas'!D93:E93+[6]WEPCO!D93+[6]WPSC!D93+[6]Alliant!D93+[6]NSP!D93+[6]MWNG!D93+'[6]SWL&amp;P'!D93:E93+'[6]City Gas'!D93:E93+[6]SCVNG!D93+[6]Florence!D93+'[6]MG&amp;E'!D93:E93</f>
        <v>0</v>
      </c>
      <c r="E93" s="323"/>
      <c r="F93" s="317">
        <f>'[6]WI Gas'!F93:G93+[6]WEPCO!F93+[6]WPSC!F93+[6]Alliant!F93+[6]NSP!F93+[6]MWNG!F93+'[6]SWL&amp;P'!F93:G93+'[6]City Gas'!F93:G93+[6]SCVNG!F93+[6]Florence!F93+'[6]MG&amp;E'!F93:G93</f>
        <v>0</v>
      </c>
      <c r="G93" s="323"/>
      <c r="H93" s="317">
        <f>'[6]WI Gas'!H93:I93+[6]WEPCO!H93+[6]WPSC!H93+[6]Alliant!H93+[6]NSP!H93+[6]MWNG!H93+'[6]SWL&amp;P'!H93:I93+'[6]City Gas'!H93:I93+[6]SCVNG!H93+[6]Florence!H93+'[6]MG&amp;E'!H93:I93</f>
        <v>0</v>
      </c>
      <c r="I93" s="323"/>
      <c r="J93" s="317">
        <f>'[6]WI Gas'!J93:K93+[6]WEPCO!J93+[6]WPSC!J93+[6]Alliant!J93+[6]NSP!J93+[6]MWNG!J93+'[6]SWL&amp;P'!J93:K93+'[6]City Gas'!J93:K93+[6]SCVNG!J93+[6]Florence!J93+'[6]MG&amp;E'!J93:K93</f>
        <v>0</v>
      </c>
      <c r="K93" s="323"/>
      <c r="L93" s="33">
        <f t="shared" si="4"/>
        <v>0</v>
      </c>
    </row>
    <row r="94" spans="1:12" x14ac:dyDescent="0.25">
      <c r="A94" s="32" t="s">
        <v>10</v>
      </c>
      <c r="B94" s="31">
        <f>'[6]WI Gas'!B94+[6]WEPCO!B94+[6]WPSC!B94+[6]Alliant!B94+[6]NSP!B94+[6]MWNG!B94+'[6]SWL&amp;P'!B94+'[6]City Gas'!B94+[6]SCVNG!B94+[6]Florence!B94+'[6]MG&amp;E'!B94</f>
        <v>6.2551136363636362</v>
      </c>
      <c r="C94" s="31">
        <f>'[6]WI Gas'!C94+[6]WEPCO!C94+[6]WPSC!C94+[6]Alliant!C94+[6]NSP!C94+[6]MWNG!C94+'[6]SWL&amp;P'!C94+'[6]City Gas'!C94+[6]SCVNG!C94+[6]Florence!C94+'[6]MG&amp;E'!C94</f>
        <v>32.576325757575759</v>
      </c>
      <c r="D94" s="317">
        <f>'[6]WI Gas'!D94:E94+[6]WEPCO!D94+[6]WPSC!D94+[6]Alliant!D94+[6]NSP!D94+[6]MWNG!D94+'[6]SWL&amp;P'!D94:E94+'[6]City Gas'!D94:E94+[6]SCVNG!D94+[6]Florence!D94+'[6]MG&amp;E'!D94:E94</f>
        <v>1.1859848484848485</v>
      </c>
      <c r="E94" s="323"/>
      <c r="F94" s="317">
        <f>'[6]WI Gas'!F94:G94+[6]WEPCO!F94+[6]WPSC!F94+[6]Alliant!F94+[6]NSP!F94+[6]MWNG!F94+'[6]SWL&amp;P'!F94:G94+'[6]City Gas'!F94:G94+[6]SCVNG!F94+[6]Florence!F94+'[6]MG&amp;E'!F94:G94</f>
        <v>3.8257575757575754E-2</v>
      </c>
      <c r="G94" s="323"/>
      <c r="H94" s="317">
        <f>'[6]WI Gas'!H94:I94+[6]WEPCO!H94+[6]WPSC!H94+[6]Alliant!H94+[6]NSP!H94+[6]MWNG!H94+'[6]SWL&amp;P'!H94:I94+'[6]City Gas'!H94:I94+[6]SCVNG!H94+[6]Florence!H94+'[6]MG&amp;E'!H94:I94</f>
        <v>0</v>
      </c>
      <c r="I94" s="323"/>
      <c r="J94" s="317">
        <f>'[6]WI Gas'!J94:K94+[6]WEPCO!J94+[6]WPSC!J94+[6]Alliant!J94+[6]NSP!J94+[6]MWNG!J94+'[6]SWL&amp;P'!J94:K94+'[6]City Gas'!J94:K94+[6]SCVNG!J94+[6]Florence!J94+'[6]MG&amp;E'!J94:K94</f>
        <v>0</v>
      </c>
      <c r="K94" s="323"/>
      <c r="L94" s="33">
        <f t="shared" si="4"/>
        <v>40.055681818181824</v>
      </c>
    </row>
    <row r="95" spans="1:12" x14ac:dyDescent="0.25">
      <c r="A95" s="36" t="s">
        <v>11</v>
      </c>
      <c r="B95" s="33">
        <f>SUM(B86:B94)</f>
        <v>7.0393939393939391</v>
      </c>
      <c r="C95" s="33">
        <f t="shared" ref="C95:J95" si="5">SUM(C86:C94)</f>
        <v>29651.500481060604</v>
      </c>
      <c r="D95" s="319">
        <f t="shared" si="5"/>
        <v>1113.213840909091</v>
      </c>
      <c r="E95" s="319">
        <f t="shared" si="5"/>
        <v>0</v>
      </c>
      <c r="F95" s="319">
        <f t="shared" si="5"/>
        <v>43.331579545454538</v>
      </c>
      <c r="G95" s="319">
        <f t="shared" si="5"/>
        <v>0</v>
      </c>
      <c r="H95" s="319">
        <f t="shared" si="5"/>
        <v>6.1013371212121212</v>
      </c>
      <c r="I95" s="319">
        <f t="shared" si="5"/>
        <v>0</v>
      </c>
      <c r="J95" s="320">
        <f t="shared" si="5"/>
        <v>0.14271780303030304</v>
      </c>
      <c r="K95" s="321"/>
      <c r="L95" s="33">
        <f t="shared" ref="L95" si="6">SUM(L86:L94)</f>
        <v>30821.329350378786</v>
      </c>
    </row>
    <row r="96" spans="1:12" x14ac:dyDescent="0.25">
      <c r="A96" s="37"/>
      <c r="B96" s="37"/>
      <c r="C96" s="37"/>
      <c r="D96" s="37"/>
      <c r="E96" s="37"/>
      <c r="F96" s="37"/>
      <c r="G96" s="37"/>
      <c r="H96" s="37"/>
      <c r="I96" s="37"/>
      <c r="J96" s="37"/>
      <c r="K96" s="37"/>
      <c r="L96" s="38"/>
    </row>
    <row r="97" spans="1:12" x14ac:dyDescent="0.25">
      <c r="A97" s="313" t="s">
        <v>79</v>
      </c>
      <c r="B97" s="314"/>
      <c r="C97" s="314"/>
      <c r="D97" s="314"/>
      <c r="E97" s="314"/>
      <c r="F97" s="314"/>
      <c r="G97" s="314"/>
      <c r="H97" s="314"/>
      <c r="I97" s="314"/>
      <c r="J97" s="314"/>
      <c r="K97" s="314"/>
      <c r="L97" s="315"/>
    </row>
    <row r="98" spans="1:12" x14ac:dyDescent="0.25">
      <c r="A98" s="30"/>
      <c r="B98" s="39" t="s">
        <v>22</v>
      </c>
      <c r="C98" s="39" t="s">
        <v>39</v>
      </c>
      <c r="D98" s="39" t="s">
        <v>40</v>
      </c>
      <c r="E98" s="39" t="s">
        <v>41</v>
      </c>
      <c r="F98" s="39" t="s">
        <v>42</v>
      </c>
      <c r="G98" s="39" t="s">
        <v>43</v>
      </c>
      <c r="H98" s="39" t="s">
        <v>44</v>
      </c>
      <c r="I98" s="39" t="s">
        <v>45</v>
      </c>
      <c r="J98" s="39" t="s">
        <v>46</v>
      </c>
      <c r="K98" s="39" t="s">
        <v>47</v>
      </c>
      <c r="L98" s="40" t="s">
        <v>11</v>
      </c>
    </row>
    <row r="99" spans="1:12" x14ac:dyDescent="0.25">
      <c r="A99" s="32" t="s">
        <v>74</v>
      </c>
      <c r="B99" s="31">
        <f>'[6]WI Gas'!B99+[6]WEPCO!B99+[6]WPSC!B99+[6]Alliant!B99+[6]NSP!B99+[6]MWNG!B99+'[6]SWL&amp;P'!B99+'[6]City Gas'!B99+[6]SCVNG!B99+[6]Florence!B99+'[6]MG&amp;E'!B99</f>
        <v>272.83174242424241</v>
      </c>
      <c r="C99" s="31">
        <f>'[6]WI Gas'!C99+[6]WEPCO!C99+[6]WPSC!C99+[6]Alliant!C99+[6]NSP!C99+[6]MWNG!C99+'[6]SWL&amp;P'!C99+'[6]City Gas'!C99+[6]SCVNG!C99+[6]Florence!C99+'[6]MG&amp;E'!C99</f>
        <v>27.061714015151516</v>
      </c>
      <c r="D99" s="31">
        <f>'[6]WI Gas'!D99+[6]WEPCO!D99+[6]WPSC!D99+[6]Alliant!D99+[6]NSP!D99+[6]MWNG!D99+'[6]SWL&amp;P'!D99+'[6]City Gas'!D99+[6]SCVNG!D99+[6]Florence!D99+'[6]MG&amp;E'!D99</f>
        <v>17.348549242424241</v>
      </c>
      <c r="E99" s="31">
        <f>'[6]WI Gas'!E99+[6]WEPCO!E99+[6]WPSC!E99+[6]Alliant!E99+[6]NSP!E99+[6]MWNG!E99+'[6]SWL&amp;P'!E99+'[6]City Gas'!E99+[6]SCVNG!E99+[6]Florence!E99+'[6]MG&amp;E'!E99</f>
        <v>561.8896931818183</v>
      </c>
      <c r="F99" s="31">
        <f>'[6]WI Gas'!F99+[6]WEPCO!F99+[6]WPSC!F99+[6]Alliant!F99+[6]NSP!F99+[6]MWNG!F99+'[6]SWL&amp;P'!F99+'[6]City Gas'!F99+[6]SCVNG!F99+[6]Florence!F99+'[6]MG&amp;E'!F99</f>
        <v>3010.1328484848486</v>
      </c>
      <c r="G99" s="31">
        <f>'[6]WI Gas'!G99+[6]WEPCO!G99+[6]WPSC!G99+[6]Alliant!G99+[6]NSP!G99+[6]MWNG!G99+'[6]SWL&amp;P'!G99+'[6]City Gas'!G99+[6]SCVNG!G99+[6]Florence!G99+'[6]MG&amp;E'!G99</f>
        <v>4806.9700587121206</v>
      </c>
      <c r="H99" s="31">
        <f>'[6]WI Gas'!H99+[6]WEPCO!H99+[6]WPSC!H99+[6]Alliant!H99+[6]NSP!H99+[6]MWNG!H99+'[6]SWL&amp;P'!H99+'[6]City Gas'!H99+[6]SCVNG!H99+[6]Florence!H99+'[6]MG&amp;E'!H99</f>
        <v>4472.4937159090905</v>
      </c>
      <c r="I99" s="31">
        <f>'[6]WI Gas'!I99+[6]WEPCO!I99+[6]WPSC!I99+[6]Alliant!I99+[6]NSP!I99+[6]MWNG!I99+'[6]SWL&amp;P'!I99+'[6]City Gas'!I99+[6]SCVNG!I99+[6]Florence!I99+'[6]MG&amp;E'!I99</f>
        <v>6434.1795530303052</v>
      </c>
      <c r="J99" s="31">
        <f>'[6]WI Gas'!J99+[6]WEPCO!J99+[6]WPSC!J99+[6]Alliant!J99+[6]NSP!J99+[6]MWNG!J99+'[6]SWL&amp;P'!J99+'[6]City Gas'!J99+[6]SCVNG!J99+[6]Florence!J99+'[6]MG&amp;E'!J99</f>
        <v>5077.3046325757568</v>
      </c>
      <c r="K99" s="31">
        <f>'[6]WI Gas'!K99+[6]WEPCO!K99+[6]WPSC!K99+[6]Alliant!K99+[6]NSP!K99+[6]MWNG!K99+'[6]SWL&amp;P'!K99+'[6]City Gas'!K99+[6]SCVNG!K99+[6]Florence!K99+'[6]MG&amp;E'!K99</f>
        <v>5706.6075719696964</v>
      </c>
      <c r="L99" s="33">
        <f>SUM(B99:K99)</f>
        <v>30386.820079545454</v>
      </c>
    </row>
    <row r="100" spans="1:12" x14ac:dyDescent="0.25">
      <c r="A100" s="41"/>
      <c r="B100" s="42"/>
      <c r="C100" s="42"/>
      <c r="D100" s="42"/>
      <c r="E100" s="42"/>
      <c r="F100" s="42"/>
      <c r="G100" s="42"/>
      <c r="H100" s="42"/>
      <c r="I100" s="42"/>
      <c r="J100" s="42"/>
      <c r="K100" s="42"/>
      <c r="L100" s="43"/>
    </row>
    <row r="101" spans="1:12" x14ac:dyDescent="0.25">
      <c r="A101" s="316" t="s">
        <v>80</v>
      </c>
      <c r="B101" s="316"/>
      <c r="C101" s="316"/>
      <c r="D101" s="316"/>
      <c r="E101" s="316"/>
      <c r="F101" s="316"/>
      <c r="G101" s="316"/>
      <c r="H101" s="316"/>
      <c r="I101" s="316"/>
      <c r="J101" s="316"/>
      <c r="K101" s="316"/>
      <c r="L101" s="316"/>
    </row>
    <row r="102" spans="1:12" x14ac:dyDescent="0.25">
      <c r="A102" s="313" t="s">
        <v>81</v>
      </c>
      <c r="B102" s="314"/>
      <c r="C102" s="314"/>
      <c r="D102" s="314"/>
      <c r="E102" s="314"/>
      <c r="F102" s="314"/>
      <c r="G102" s="314"/>
      <c r="H102" s="314"/>
      <c r="I102" s="314"/>
      <c r="J102" s="314"/>
      <c r="K102" s="314"/>
      <c r="L102" s="315"/>
    </row>
    <row r="103" spans="1:12" ht="15.6" customHeight="1" x14ac:dyDescent="0.25">
      <c r="A103" s="30"/>
      <c r="B103" s="326" t="s">
        <v>5</v>
      </c>
      <c r="C103" s="326"/>
      <c r="D103" s="326"/>
      <c r="E103" s="326"/>
      <c r="F103" s="326" t="s">
        <v>6</v>
      </c>
      <c r="G103" s="326" t="s">
        <v>7</v>
      </c>
      <c r="H103" s="326" t="s">
        <v>8</v>
      </c>
      <c r="I103" s="327" t="s">
        <v>9</v>
      </c>
      <c r="J103" s="328" t="s">
        <v>10</v>
      </c>
      <c r="K103" s="329"/>
      <c r="L103" s="332" t="s">
        <v>11</v>
      </c>
    </row>
    <row r="104" spans="1:12" ht="15.6" customHeight="1" x14ac:dyDescent="0.25">
      <c r="A104" s="30"/>
      <c r="B104" s="322" t="s">
        <v>12</v>
      </c>
      <c r="C104" s="322"/>
      <c r="D104" s="322" t="s">
        <v>13</v>
      </c>
      <c r="E104" s="322"/>
      <c r="F104" s="322"/>
      <c r="G104" s="322"/>
      <c r="H104" s="322"/>
      <c r="I104" s="325"/>
      <c r="J104" s="328"/>
      <c r="K104" s="329"/>
      <c r="L104" s="319"/>
    </row>
    <row r="105" spans="1:12" x14ac:dyDescent="0.25">
      <c r="A105" s="30"/>
      <c r="B105" s="31" t="s">
        <v>14</v>
      </c>
      <c r="C105" s="31" t="s">
        <v>15</v>
      </c>
      <c r="D105" s="31" t="s">
        <v>16</v>
      </c>
      <c r="E105" s="31" t="s">
        <v>17</v>
      </c>
      <c r="F105" s="322"/>
      <c r="G105" s="322"/>
      <c r="H105" s="322"/>
      <c r="I105" s="325"/>
      <c r="J105" s="330"/>
      <c r="K105" s="331"/>
      <c r="L105" s="319"/>
    </row>
    <row r="106" spans="1:12" x14ac:dyDescent="0.25">
      <c r="A106" s="32" t="s">
        <v>82</v>
      </c>
      <c r="B106" s="31">
        <f>B12+B82</f>
        <v>3.8257575757575754E-2</v>
      </c>
      <c r="C106" s="31">
        <f t="shared" ref="C106:I106" si="7">C12+C82</f>
        <v>34.509848484848483</v>
      </c>
      <c r="D106" s="31">
        <f t="shared" si="7"/>
        <v>0</v>
      </c>
      <c r="E106" s="31">
        <f t="shared" si="7"/>
        <v>15565.926859848487</v>
      </c>
      <c r="F106" s="31">
        <f>F12+F82</f>
        <v>0</v>
      </c>
      <c r="G106" s="31">
        <f t="shared" si="7"/>
        <v>155.57727272727271</v>
      </c>
      <c r="H106" s="31">
        <f t="shared" si="7"/>
        <v>0</v>
      </c>
      <c r="I106" s="31">
        <f t="shared" si="7"/>
        <v>56210.229429924235</v>
      </c>
      <c r="J106" s="317">
        <f>J82+J12</f>
        <v>101.15568181818182</v>
      </c>
      <c r="K106" s="323"/>
      <c r="L106" s="33">
        <f>SUM(B106:J106)</f>
        <v>72067.437350378779</v>
      </c>
    </row>
    <row r="107" spans="1:12" x14ac:dyDescent="0.25">
      <c r="A107" s="34"/>
      <c r="B107" s="27"/>
      <c r="C107" s="27"/>
      <c r="D107" s="27"/>
      <c r="E107" s="27"/>
      <c r="F107" s="27"/>
      <c r="G107" s="27"/>
      <c r="H107" s="27"/>
      <c r="I107" s="27"/>
      <c r="J107" s="27"/>
      <c r="K107" s="27"/>
      <c r="L107" s="28"/>
    </row>
    <row r="108" spans="1:12" x14ac:dyDescent="0.25">
      <c r="A108" s="324" t="s">
        <v>83</v>
      </c>
      <c r="B108" s="324"/>
      <c r="C108" s="324"/>
      <c r="D108" s="324"/>
      <c r="E108" s="324"/>
      <c r="F108" s="324"/>
      <c r="G108" s="324"/>
      <c r="H108" s="324"/>
      <c r="I108" s="324"/>
      <c r="J108" s="324"/>
      <c r="K108" s="324"/>
      <c r="L108" s="324"/>
    </row>
    <row r="109" spans="1:12" x14ac:dyDescent="0.25">
      <c r="A109" s="35" t="s">
        <v>21</v>
      </c>
      <c r="B109" s="31" t="s">
        <v>22</v>
      </c>
      <c r="C109" s="31" t="s">
        <v>23</v>
      </c>
      <c r="D109" s="325" t="s">
        <v>24</v>
      </c>
      <c r="E109" s="325"/>
      <c r="F109" s="325" t="s">
        <v>25</v>
      </c>
      <c r="G109" s="325"/>
      <c r="H109" s="325" t="s">
        <v>26</v>
      </c>
      <c r="I109" s="325"/>
      <c r="J109" s="317" t="s">
        <v>27</v>
      </c>
      <c r="K109" s="323"/>
      <c r="L109" s="33" t="s">
        <v>11</v>
      </c>
    </row>
    <row r="110" spans="1:12" x14ac:dyDescent="0.25">
      <c r="A110" s="32" t="s">
        <v>5</v>
      </c>
      <c r="B110" s="31">
        <f t="shared" ref="B110:B118" si="8">B17+B86</f>
        <v>4.8573863636363637</v>
      </c>
      <c r="C110" s="31">
        <f t="shared" ref="C110:C118" si="9">C17+D86+C86</f>
        <v>8692.592579545455</v>
      </c>
      <c r="D110" s="317">
        <f t="shared" ref="D110:D118" si="10">D17+F86</f>
        <v>3549.6812878787882</v>
      </c>
      <c r="E110" s="318"/>
      <c r="F110" s="317">
        <f t="shared" ref="F110:F118" si="11">F17+H86</f>
        <v>2612.1109943181823</v>
      </c>
      <c r="G110" s="318"/>
      <c r="H110" s="317">
        <f t="shared" ref="H110:H118" si="12">H17+J86</f>
        <v>402.27271780303028</v>
      </c>
      <c r="I110" s="318"/>
      <c r="J110" s="317">
        <f t="shared" ref="J110:J118" si="13">J17</f>
        <v>197.91</v>
      </c>
      <c r="K110" s="318"/>
      <c r="L110" s="33">
        <f>SUM(B110:K110)</f>
        <v>15459.424965909091</v>
      </c>
    </row>
    <row r="111" spans="1:12" x14ac:dyDescent="0.25">
      <c r="A111" s="32" t="s">
        <v>28</v>
      </c>
      <c r="B111" s="31">
        <f t="shared" si="8"/>
        <v>0</v>
      </c>
      <c r="C111" s="31">
        <f t="shared" si="9"/>
        <v>0</v>
      </c>
      <c r="D111" s="317">
        <f t="shared" si="10"/>
        <v>0</v>
      </c>
      <c r="E111" s="318"/>
      <c r="F111" s="317">
        <f t="shared" si="11"/>
        <v>0</v>
      </c>
      <c r="G111" s="318"/>
      <c r="H111" s="317">
        <f t="shared" si="12"/>
        <v>0</v>
      </c>
      <c r="I111" s="318"/>
      <c r="J111" s="317">
        <f t="shared" si="13"/>
        <v>0</v>
      </c>
      <c r="K111" s="318"/>
      <c r="L111" s="33">
        <f t="shared" ref="L111:L118" si="14">SUM(B111:K111)</f>
        <v>0</v>
      </c>
    </row>
    <row r="112" spans="1:12" x14ac:dyDescent="0.25">
      <c r="A112" s="32" t="s">
        <v>7</v>
      </c>
      <c r="B112" s="31">
        <f t="shared" si="8"/>
        <v>0</v>
      </c>
      <c r="C112" s="31">
        <f t="shared" si="9"/>
        <v>155.57727272727274</v>
      </c>
      <c r="D112" s="317">
        <f t="shared" si="10"/>
        <v>0</v>
      </c>
      <c r="E112" s="318"/>
      <c r="F112" s="317">
        <f t="shared" si="11"/>
        <v>0</v>
      </c>
      <c r="G112" s="318"/>
      <c r="H112" s="317">
        <f t="shared" si="12"/>
        <v>0</v>
      </c>
      <c r="I112" s="318"/>
      <c r="J112" s="317">
        <f t="shared" si="13"/>
        <v>0</v>
      </c>
      <c r="K112" s="318"/>
      <c r="L112" s="33">
        <f t="shared" si="14"/>
        <v>155.57727272727274</v>
      </c>
    </row>
    <row r="113" spans="1:12" x14ac:dyDescent="0.25">
      <c r="A113" s="32" t="s">
        <v>29</v>
      </c>
      <c r="B113" s="31">
        <f t="shared" si="8"/>
        <v>0</v>
      </c>
      <c r="C113" s="31">
        <f t="shared" si="9"/>
        <v>0</v>
      </c>
      <c r="D113" s="317">
        <f t="shared" si="10"/>
        <v>0</v>
      </c>
      <c r="E113" s="318"/>
      <c r="F113" s="317">
        <f t="shared" si="11"/>
        <v>0</v>
      </c>
      <c r="G113" s="318"/>
      <c r="H113" s="317">
        <f t="shared" si="12"/>
        <v>0</v>
      </c>
      <c r="I113" s="318"/>
      <c r="J113" s="317">
        <f t="shared" si="13"/>
        <v>0</v>
      </c>
      <c r="K113" s="318"/>
      <c r="L113" s="33">
        <f t="shared" si="14"/>
        <v>0</v>
      </c>
    </row>
    <row r="114" spans="1:12" x14ac:dyDescent="0.25">
      <c r="A114" s="32" t="s">
        <v>30</v>
      </c>
      <c r="B114" s="31">
        <f t="shared" si="8"/>
        <v>0</v>
      </c>
      <c r="C114" s="31">
        <f t="shared" si="9"/>
        <v>178.58030303030304</v>
      </c>
      <c r="D114" s="317">
        <f t="shared" si="10"/>
        <v>0</v>
      </c>
      <c r="E114" s="318"/>
      <c r="F114" s="317">
        <f t="shared" si="11"/>
        <v>0</v>
      </c>
      <c r="G114" s="318"/>
      <c r="H114" s="317">
        <f t="shared" si="12"/>
        <v>0</v>
      </c>
      <c r="I114" s="318"/>
      <c r="J114" s="317">
        <f t="shared" si="13"/>
        <v>0</v>
      </c>
      <c r="K114" s="318"/>
      <c r="L114" s="33">
        <f t="shared" si="14"/>
        <v>178.58030303030304</v>
      </c>
    </row>
    <row r="115" spans="1:12" x14ac:dyDescent="0.25">
      <c r="A115" s="32" t="s">
        <v>31</v>
      </c>
      <c r="B115" s="31">
        <f t="shared" si="8"/>
        <v>1.4268939393939393</v>
      </c>
      <c r="C115" s="31">
        <f t="shared" si="9"/>
        <v>46909.183856060605</v>
      </c>
      <c r="D115" s="317">
        <f t="shared" si="10"/>
        <v>7427.9590340909099</v>
      </c>
      <c r="E115" s="318"/>
      <c r="F115" s="317">
        <f t="shared" si="11"/>
        <v>1690.5993428030301</v>
      </c>
      <c r="G115" s="318"/>
      <c r="H115" s="317">
        <f t="shared" si="12"/>
        <v>1.48</v>
      </c>
      <c r="I115" s="318"/>
      <c r="J115" s="317">
        <f t="shared" si="13"/>
        <v>0</v>
      </c>
      <c r="K115" s="318"/>
      <c r="L115" s="33">
        <f t="shared" si="14"/>
        <v>56030.649126893943</v>
      </c>
    </row>
    <row r="116" spans="1:12" x14ac:dyDescent="0.25">
      <c r="A116" s="32" t="s">
        <v>32</v>
      </c>
      <c r="B116" s="31">
        <f t="shared" si="8"/>
        <v>0</v>
      </c>
      <c r="C116" s="31">
        <f t="shared" si="9"/>
        <v>0</v>
      </c>
      <c r="D116" s="317">
        <f t="shared" si="10"/>
        <v>0</v>
      </c>
      <c r="E116" s="318"/>
      <c r="F116" s="317">
        <f t="shared" si="11"/>
        <v>0</v>
      </c>
      <c r="G116" s="318"/>
      <c r="H116" s="317">
        <f t="shared" si="12"/>
        <v>0</v>
      </c>
      <c r="I116" s="318"/>
      <c r="J116" s="317">
        <f t="shared" si="13"/>
        <v>0</v>
      </c>
      <c r="K116" s="318"/>
      <c r="L116" s="33">
        <f t="shared" si="14"/>
        <v>0</v>
      </c>
    </row>
    <row r="117" spans="1:12" x14ac:dyDescent="0.25">
      <c r="A117" s="32" t="s">
        <v>10</v>
      </c>
      <c r="B117" s="31">
        <f t="shared" si="8"/>
        <v>0</v>
      </c>
      <c r="C117" s="31">
        <f t="shared" si="9"/>
        <v>0</v>
      </c>
      <c r="D117" s="317">
        <f t="shared" si="10"/>
        <v>0</v>
      </c>
      <c r="E117" s="318"/>
      <c r="F117" s="317">
        <f t="shared" si="11"/>
        <v>0</v>
      </c>
      <c r="G117" s="318"/>
      <c r="H117" s="317">
        <f t="shared" si="12"/>
        <v>0</v>
      </c>
      <c r="I117" s="318"/>
      <c r="J117" s="317">
        <f t="shared" si="13"/>
        <v>0</v>
      </c>
      <c r="K117" s="318"/>
      <c r="L117" s="33">
        <f t="shared" si="14"/>
        <v>0</v>
      </c>
    </row>
    <row r="118" spans="1:12" x14ac:dyDescent="0.25">
      <c r="A118" s="32" t="s">
        <v>10</v>
      </c>
      <c r="B118" s="31">
        <f t="shared" si="8"/>
        <v>44.555113636363636</v>
      </c>
      <c r="C118" s="31">
        <f t="shared" si="9"/>
        <v>50.36231060606061</v>
      </c>
      <c r="D118" s="317">
        <f t="shared" si="10"/>
        <v>6.438257575757576</v>
      </c>
      <c r="E118" s="318"/>
      <c r="F118" s="317">
        <f t="shared" si="11"/>
        <v>0.3</v>
      </c>
      <c r="G118" s="318"/>
      <c r="H118" s="317">
        <f t="shared" si="12"/>
        <v>0</v>
      </c>
      <c r="I118" s="318"/>
      <c r="J118" s="317">
        <f t="shared" si="13"/>
        <v>0</v>
      </c>
      <c r="K118" s="318"/>
      <c r="L118" s="33">
        <f t="shared" si="14"/>
        <v>101.65568181818182</v>
      </c>
    </row>
    <row r="119" spans="1:12" x14ac:dyDescent="0.25">
      <c r="A119" s="36" t="s">
        <v>11</v>
      </c>
      <c r="B119" s="33">
        <f>SUM(B110:B118)</f>
        <v>50.839393939393936</v>
      </c>
      <c r="C119" s="33">
        <f t="shared" ref="C119:J119" si="15">SUM(C110:C118)</f>
        <v>55986.296321969698</v>
      </c>
      <c r="D119" s="319">
        <f>SUM(D110:D118)</f>
        <v>10984.078579545456</v>
      </c>
      <c r="E119" s="319">
        <f t="shared" si="15"/>
        <v>0</v>
      </c>
      <c r="F119" s="319">
        <f t="shared" si="15"/>
        <v>4303.0103371212126</v>
      </c>
      <c r="G119" s="319">
        <f t="shared" si="15"/>
        <v>0</v>
      </c>
      <c r="H119" s="319">
        <f t="shared" si="15"/>
        <v>403.75271780303029</v>
      </c>
      <c r="I119" s="319">
        <f t="shared" si="15"/>
        <v>0</v>
      </c>
      <c r="J119" s="320">
        <f t="shared" si="15"/>
        <v>197.91</v>
      </c>
      <c r="K119" s="321"/>
      <c r="L119" s="33">
        <f t="shared" ref="L119" si="16">SUM(L110:L118)</f>
        <v>71925.887350378791</v>
      </c>
    </row>
    <row r="120" spans="1:12" x14ac:dyDescent="0.25">
      <c r="A120" s="37"/>
      <c r="B120" s="37"/>
      <c r="C120" s="37"/>
      <c r="D120" s="37"/>
      <c r="E120" s="37"/>
      <c r="F120" s="37"/>
      <c r="G120" s="37"/>
      <c r="H120" s="37"/>
      <c r="I120" s="37"/>
      <c r="J120" s="37"/>
      <c r="K120" s="37"/>
      <c r="L120" s="38"/>
    </row>
    <row r="121" spans="1:12" x14ac:dyDescent="0.25">
      <c r="A121" s="313" t="s">
        <v>84</v>
      </c>
      <c r="B121" s="314"/>
      <c r="C121" s="314"/>
      <c r="D121" s="314"/>
      <c r="E121" s="314"/>
      <c r="F121" s="314"/>
      <c r="G121" s="314"/>
      <c r="H121" s="314"/>
      <c r="I121" s="314"/>
      <c r="J121" s="314"/>
      <c r="K121" s="314"/>
      <c r="L121" s="315"/>
    </row>
    <row r="122" spans="1:12" x14ac:dyDescent="0.25">
      <c r="A122" s="30"/>
      <c r="B122" s="39" t="s">
        <v>22</v>
      </c>
      <c r="C122" s="39" t="s">
        <v>39</v>
      </c>
      <c r="D122" s="39" t="s">
        <v>40</v>
      </c>
      <c r="E122" s="39" t="s">
        <v>41</v>
      </c>
      <c r="F122" s="39" t="s">
        <v>42</v>
      </c>
      <c r="G122" s="39" t="s">
        <v>43</v>
      </c>
      <c r="H122" s="39" t="s">
        <v>44</v>
      </c>
      <c r="I122" s="39" t="s">
        <v>45</v>
      </c>
      <c r="J122" s="39" t="s">
        <v>46</v>
      </c>
      <c r="K122" s="39" t="s">
        <v>47</v>
      </c>
      <c r="L122" s="40" t="s">
        <v>11</v>
      </c>
    </row>
    <row r="123" spans="1:12" x14ac:dyDescent="0.25">
      <c r="A123" s="32" t="s">
        <v>74</v>
      </c>
      <c r="B123" s="31">
        <f t="shared" ref="B123:K123" si="17">B43+B99</f>
        <v>582.53174242424245</v>
      </c>
      <c r="C123" s="31">
        <f t="shared" si="17"/>
        <v>27.761714015151515</v>
      </c>
      <c r="D123" s="31">
        <f t="shared" si="17"/>
        <v>33.63854924242424</v>
      </c>
      <c r="E123" s="31">
        <f t="shared" si="17"/>
        <v>1733.7396931818182</v>
      </c>
      <c r="F123" s="31">
        <f t="shared" si="17"/>
        <v>9743.4098484848491</v>
      </c>
      <c r="G123" s="31">
        <f t="shared" si="17"/>
        <v>9264.0740587121199</v>
      </c>
      <c r="H123" s="31">
        <f t="shared" si="17"/>
        <v>8375.3157159090915</v>
      </c>
      <c r="I123" s="31">
        <f t="shared" si="17"/>
        <v>17498.307553030303</v>
      </c>
      <c r="J123" s="31">
        <f t="shared" si="17"/>
        <v>11578.560632575756</v>
      </c>
      <c r="K123" s="31">
        <f t="shared" si="17"/>
        <v>12303.312571969698</v>
      </c>
      <c r="L123" s="33">
        <f>SUM(B123:K123)</f>
        <v>71140.652079545456</v>
      </c>
    </row>
    <row r="124" spans="1:12" x14ac:dyDescent="0.25">
      <c r="A124" s="41"/>
      <c r="B124" s="42"/>
      <c r="C124" s="42"/>
      <c r="D124" s="42"/>
      <c r="E124" s="42"/>
      <c r="F124" s="42"/>
      <c r="G124" s="42"/>
      <c r="H124" s="42"/>
      <c r="I124" s="42"/>
      <c r="J124" s="42"/>
      <c r="K124" s="42"/>
      <c r="L124" s="43"/>
    </row>
    <row r="125" spans="1:12" x14ac:dyDescent="0.25">
      <c r="A125" s="316" t="s">
        <v>85</v>
      </c>
      <c r="B125" s="316"/>
      <c r="C125" s="316"/>
      <c r="D125" s="316"/>
      <c r="E125" s="316"/>
      <c r="F125" s="316"/>
      <c r="G125" s="316"/>
      <c r="H125" s="316"/>
      <c r="I125" s="316"/>
      <c r="J125" s="316"/>
      <c r="K125" s="316"/>
      <c r="L125" s="316"/>
    </row>
    <row r="126" spans="1:12" x14ac:dyDescent="0.25">
      <c r="A126" s="313" t="s">
        <v>86</v>
      </c>
      <c r="B126" s="314"/>
      <c r="C126" s="314"/>
      <c r="D126" s="314"/>
      <c r="E126" s="314"/>
      <c r="F126" s="314"/>
      <c r="G126" s="314"/>
      <c r="H126" s="314"/>
      <c r="I126" s="314"/>
      <c r="J126" s="314"/>
      <c r="K126" s="314"/>
      <c r="L126" s="315"/>
    </row>
    <row r="127" spans="1:12" x14ac:dyDescent="0.25">
      <c r="A127" s="44" t="s">
        <v>87</v>
      </c>
      <c r="B127" s="44"/>
      <c r="C127" s="37"/>
      <c r="D127" s="37"/>
      <c r="E127" s="37"/>
      <c r="F127" s="37"/>
      <c r="G127" s="37"/>
      <c r="H127" s="37"/>
      <c r="I127" s="37"/>
      <c r="J127" s="37"/>
      <c r="K127" s="37"/>
      <c r="L127" s="38"/>
    </row>
    <row r="128" spans="1:12" x14ac:dyDescent="0.25">
      <c r="A128" s="44" t="s">
        <v>88</v>
      </c>
      <c r="B128" s="45"/>
      <c r="C128" s="37"/>
      <c r="D128" s="37"/>
      <c r="E128" s="37"/>
      <c r="F128" s="37"/>
      <c r="G128" s="37"/>
      <c r="H128" s="37"/>
      <c r="I128" s="37"/>
      <c r="J128" s="37"/>
      <c r="K128" s="37"/>
      <c r="L128" s="38"/>
    </row>
    <row r="129" spans="1:12" x14ac:dyDescent="0.25">
      <c r="A129" s="44" t="s">
        <v>89</v>
      </c>
      <c r="B129" s="45"/>
      <c r="C129" s="37"/>
      <c r="D129" s="37"/>
      <c r="E129" s="37"/>
      <c r="F129" s="37"/>
      <c r="G129" s="37"/>
      <c r="H129" s="37"/>
      <c r="I129" s="37"/>
      <c r="J129" s="37"/>
      <c r="K129" s="37"/>
      <c r="L129" s="38"/>
    </row>
  </sheetData>
  <mergeCells count="301">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5:D55"/>
    <mergeCell ref="E55:F55"/>
    <mergeCell ref="G55:H55"/>
    <mergeCell ref="I55:J55"/>
    <mergeCell ref="K55:L55"/>
    <mergeCell ref="A56:D56"/>
    <mergeCell ref="E56:F56"/>
    <mergeCell ref="G56:H56"/>
    <mergeCell ref="I56:J56"/>
    <mergeCell ref="K56:L56"/>
    <mergeCell ref="E61:K61"/>
    <mergeCell ref="E62:K63"/>
    <mergeCell ref="L62:L63"/>
    <mergeCell ref="E64:K65"/>
    <mergeCell ref="L64:L65"/>
    <mergeCell ref="A65:C65"/>
    <mergeCell ref="A57:F57"/>
    <mergeCell ref="G57:L57"/>
    <mergeCell ref="A59:D59"/>
    <mergeCell ref="E59:L59"/>
    <mergeCell ref="A60:C60"/>
    <mergeCell ref="E60:K60"/>
    <mergeCell ref="A71:L71"/>
    <mergeCell ref="A72:L72"/>
    <mergeCell ref="B73:C73"/>
    <mergeCell ref="B74:C74"/>
    <mergeCell ref="B75:C75"/>
    <mergeCell ref="A77:L77"/>
    <mergeCell ref="A67:D67"/>
    <mergeCell ref="E67:L67"/>
    <mergeCell ref="A68:C69"/>
    <mergeCell ref="D68:D69"/>
    <mergeCell ref="E68:K69"/>
    <mergeCell ref="L68:L69"/>
    <mergeCell ref="A78:L78"/>
    <mergeCell ref="B79:E79"/>
    <mergeCell ref="F79:F81"/>
    <mergeCell ref="G79:G81"/>
    <mergeCell ref="H79:H81"/>
    <mergeCell ref="I79:I81"/>
    <mergeCell ref="J79:K81"/>
    <mergeCell ref="L79:L81"/>
    <mergeCell ref="B80:C80"/>
    <mergeCell ref="D80:E80"/>
    <mergeCell ref="D86:E86"/>
    <mergeCell ref="F86:G86"/>
    <mergeCell ref="H86:I86"/>
    <mergeCell ref="J86:K86"/>
    <mergeCell ref="D87:E87"/>
    <mergeCell ref="F87:G87"/>
    <mergeCell ref="H87:I87"/>
    <mergeCell ref="J87:K87"/>
    <mergeCell ref="J82:K82"/>
    <mergeCell ref="A84:L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D94:E94"/>
    <mergeCell ref="F94:G94"/>
    <mergeCell ref="H94:I94"/>
    <mergeCell ref="J94:K94"/>
    <mergeCell ref="D95:E95"/>
    <mergeCell ref="F95:G95"/>
    <mergeCell ref="H95:I95"/>
    <mergeCell ref="J95:K95"/>
    <mergeCell ref="D92:E92"/>
    <mergeCell ref="F92:G92"/>
    <mergeCell ref="H92:I92"/>
    <mergeCell ref="J92:K92"/>
    <mergeCell ref="D93:E93"/>
    <mergeCell ref="F93:G93"/>
    <mergeCell ref="H93:I93"/>
    <mergeCell ref="J93:K93"/>
    <mergeCell ref="B104:C104"/>
    <mergeCell ref="D104:E104"/>
    <mergeCell ref="J106:K106"/>
    <mergeCell ref="A108:L108"/>
    <mergeCell ref="D109:E109"/>
    <mergeCell ref="F109:G109"/>
    <mergeCell ref="H109:I109"/>
    <mergeCell ref="J109:K109"/>
    <mergeCell ref="A97:L97"/>
    <mergeCell ref="A101:L101"/>
    <mergeCell ref="A102:L102"/>
    <mergeCell ref="B103:E103"/>
    <mergeCell ref="F103:F105"/>
    <mergeCell ref="G103:G105"/>
    <mergeCell ref="H103:H105"/>
    <mergeCell ref="I103:I105"/>
    <mergeCell ref="J103:K105"/>
    <mergeCell ref="L103:L105"/>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D116:E116"/>
    <mergeCell ref="F116:G116"/>
    <mergeCell ref="H116:I116"/>
    <mergeCell ref="J116:K116"/>
    <mergeCell ref="D117:E117"/>
    <mergeCell ref="F117:G117"/>
    <mergeCell ref="H117:I117"/>
    <mergeCell ref="J117:K117"/>
    <mergeCell ref="D114:E114"/>
    <mergeCell ref="F114:G114"/>
    <mergeCell ref="H114:I114"/>
    <mergeCell ref="J114:K114"/>
    <mergeCell ref="D115:E115"/>
    <mergeCell ref="F115:G115"/>
    <mergeCell ref="H115:I115"/>
    <mergeCell ref="J115:K115"/>
    <mergeCell ref="A121:L121"/>
    <mergeCell ref="A125:L125"/>
    <mergeCell ref="A126:L126"/>
    <mergeCell ref="D118:E118"/>
    <mergeCell ref="F118:G118"/>
    <mergeCell ref="H118:I118"/>
    <mergeCell ref="J118:K118"/>
    <mergeCell ref="D119:E119"/>
    <mergeCell ref="F119:G119"/>
    <mergeCell ref="H119:I119"/>
    <mergeCell ref="J119:K119"/>
  </mergeCells>
  <pageMargins left="0.25" right="0.25" top="0.75" bottom="0.75" header="0.3" footer="0.3"/>
  <pageSetup scale="7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4236-A78C-4A4E-AD50-EBE7D43DE414}">
  <sheetPr>
    <pageSetUpPr fitToPage="1"/>
  </sheetPr>
  <dimension ref="A1:M129"/>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110</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106</v>
      </c>
      <c r="C11" s="4" t="s">
        <v>17</v>
      </c>
      <c r="D11" s="4" t="s">
        <v>16</v>
      </c>
      <c r="E11" s="4" t="s">
        <v>17</v>
      </c>
      <c r="F11" s="121"/>
      <c r="G11" s="121"/>
      <c r="H11" s="121"/>
      <c r="I11" s="106"/>
      <c r="J11" s="129"/>
      <c r="K11" s="130"/>
      <c r="L11" s="109"/>
    </row>
    <row r="12" spans="1:12" s="2" customFormat="1" x14ac:dyDescent="0.25">
      <c r="A12" s="5" t="s">
        <v>18</v>
      </c>
      <c r="B12" s="4">
        <f>'[7]WI Gas'!B12+[7]WEPCO!B12+[7]WPSC!B12+[7]Alliant!B12+[7]NSP!B12+[7]MWNG!B12+'[7]SWL&amp;P'!B12+'[7]City Gas'!B12+[7]SCVNG!B12+[7]Florence!B12+'[7]MG&amp;E'!B12</f>
        <v>0</v>
      </c>
      <c r="C12" s="4">
        <f>'[7]WI Gas'!C12+[7]WEPCO!C12+[7]WPSC!C12+[7]Alliant!C12+[7]NSP!C12+[7]MWNG!C12+'[7]SWL&amp;P'!C12+'[7]City Gas'!C12+[7]SCVNG!C12+[7]Florence!C12+'[7]MG&amp;E'!C12</f>
        <v>25.6</v>
      </c>
      <c r="D12" s="4">
        <f>'[7]WI Gas'!D12+[7]WEPCO!D12+[7]WPSC!D12+[7]Alliant!D12+[7]NSP!D12+[7]MWNG!D12+'[7]SWL&amp;P'!D12+'[7]City Gas'!D12+[7]SCVNG!D12+[7]Florence!D12+'[7]MG&amp;E'!D12</f>
        <v>0</v>
      </c>
      <c r="E12" s="4">
        <f>'[7]WI Gas'!E12+[7]WEPCO!E12+[7]WPSC!E12+[7]Alliant!E12+[7]NSP!E12+[7]MWNG!E12+'[7]SWL&amp;P'!E12+'[7]City Gas'!E12+[7]SCVNG!E12+[7]Florence!E12+'[7]MG&amp;E'!E12</f>
        <v>11769.266</v>
      </c>
      <c r="F12" s="4">
        <f>'[7]WI Gas'!F12+[7]WEPCO!F12+[7]WPSC!F12+[7]Alliant!F12+[7]NSP!F12+[7]MWNG!F12+'[7]SWL&amp;P'!F12+'[7]City Gas'!F12+[7]SCVNG!F12+[7]Florence!F12+'[7]MG&amp;E'!F12</f>
        <v>0</v>
      </c>
      <c r="G12" s="4">
        <f>'[7]WI Gas'!G12+[7]WEPCO!G12+[7]WPSC!G12+[7]Alliant!G12+[7]NSP!G12+[7]MWNG!G12+'[7]SWL&amp;P'!G12+'[7]City Gas'!G12+[7]SCVNG!G12+[7]Florence!G12+'[7]MG&amp;E'!G12</f>
        <v>0</v>
      </c>
      <c r="H12" s="4">
        <f>'[7]WI Gas'!H12+[7]WEPCO!H12+[7]WPSC!H12+[7]Alliant!H12+[7]NSP!H12+[7]MWNG!H12+'[7]SWL&amp;P'!H12+'[7]City Gas'!H12+[7]SCVNG!H12+[7]Florence!H12+'[7]MG&amp;E'!H12</f>
        <v>0</v>
      </c>
      <c r="I12" s="4">
        <f>'[7]WI Gas'!I12+[7]WEPCO!I12+[7]WPSC!I12+[7]Alliant!I12+[7]NSP!I12+[7]MWNG!I12+'[7]SWL&amp;P'!I12+'[7]City Gas'!I12+[7]SCVNG!I12+[7]Florence!I12+'[7]MG&amp;E'!I12</f>
        <v>29026.327000000001</v>
      </c>
      <c r="J12" s="107">
        <f>'[7]WI Gas'!J12:K12+[7]WEPCO!J12+[7]WPSC!J12+[7]Alliant!J12+[7]NSP!J12+[7]MWNG!J12+'[7]SWL&amp;P'!J12:K12+'[7]City Gas'!J12:K12+[7]SCVNG!J12+[7]Florence!J12+'[7]MG&amp;E'!J12:K12</f>
        <v>62.3</v>
      </c>
      <c r="K12" s="108"/>
      <c r="L12" s="6">
        <f>SUM(B12:J12)</f>
        <v>40883.493000000002</v>
      </c>
    </row>
    <row r="13" spans="1:12" s="2" customFormat="1" x14ac:dyDescent="0.25">
      <c r="A13" s="5" t="s">
        <v>19</v>
      </c>
      <c r="B13" s="4">
        <f>'[7]WI Gas'!B13+[7]WEPCO!B13+[7]WPSC!B13+[7]Alliant!B13+[7]NSP!B13+[7]MWNG!B13+'[7]SWL&amp;P'!B13+'[7]City Gas'!B13+[7]SCVNG!B13+[7]Florence!B13+'[7]MG&amp;E'!B13</f>
        <v>1</v>
      </c>
      <c r="C13" s="4">
        <f>'[7]WI Gas'!C13+[7]WEPCO!C13+[7]WPSC!C13+[7]Alliant!C13+[7]NSP!C13+[7]MWNG!C13+'[7]SWL&amp;P'!C13+'[7]City Gas'!C13+[7]SCVNG!C13+[7]Florence!C13+'[7]MG&amp;E'!C13</f>
        <v>601</v>
      </c>
      <c r="D13" s="4">
        <f>'[7]WI Gas'!D13+[7]WEPCO!D13+[7]WPSC!D13+[7]Alliant!D13+[7]NSP!D13+[7]MWNG!D13+'[7]SWL&amp;P'!D13+'[7]City Gas'!D13+[7]SCVNG!D13+[7]Florence!D13+'[7]MG&amp;E'!D13</f>
        <v>0</v>
      </c>
      <c r="E13" s="4">
        <f>'[7]WI Gas'!E13+[7]WEPCO!E13+[7]WPSC!E13+[7]Alliant!E13+[7]NSP!E13+[7]MWNG!E13+'[7]SWL&amp;P'!E13+'[7]City Gas'!E13+[7]SCVNG!E13+[7]Florence!E13+'[7]MG&amp;E'!E13</f>
        <v>225794</v>
      </c>
      <c r="F13" s="4">
        <f>'[7]WI Gas'!F13+[7]WEPCO!F13+[7]WPSC!F13+[7]Alliant!F13+[7]NSP!F13+[7]MWNG!F13+'[7]SWL&amp;P'!F13+'[7]City Gas'!F13+[7]SCVNG!F13+[7]Florence!F13+'[7]MG&amp;E'!F13</f>
        <v>0</v>
      </c>
      <c r="G13" s="4">
        <f>'[7]WI Gas'!G13+[7]WEPCO!G13+[7]WPSC!G13+[7]Alliant!G13+[7]NSP!G13+[7]MWNG!G13+'[7]SWL&amp;P'!G13+'[7]City Gas'!G13+[7]SCVNG!G13+[7]Florence!G13+'[7]MG&amp;E'!G13</f>
        <v>10390</v>
      </c>
      <c r="H13" s="4">
        <f>'[7]WI Gas'!H13+[7]WEPCO!H13+[7]WPSC!H13+[7]Alliant!H13+[7]NSP!H13+[7]MWNG!H13+'[7]SWL&amp;P'!H13+'[7]City Gas'!H13+[7]SCVNG!H13+[7]Florence!H13+'[7]MG&amp;E'!H13</f>
        <v>0</v>
      </c>
      <c r="I13" s="4">
        <f>'[7]WI Gas'!I13+[7]WEPCO!I13+[7]WPSC!I13+[7]Alliant!I13+[7]NSP!I13+[7]MWNG!I13+'[7]SWL&amp;P'!I13+'[7]City Gas'!I13+[7]SCVNG!I13+[7]Florence!I13+'[7]MG&amp;E'!I13</f>
        <v>1462511</v>
      </c>
      <c r="J13" s="107">
        <f>'[7]WI Gas'!J13:K13+[7]WEPCO!J13+[7]WPSC!J13+[7]Alliant!J13+[7]NSP!J13+[7]MWNG!J13+'[7]SWL&amp;P'!J13:K13+'[7]City Gas'!J13:K13+[7]SCVNG!J13+[7]Florence!J13+'[7]MG&amp;E'!J13:K13</f>
        <v>2104</v>
      </c>
      <c r="K13" s="108"/>
      <c r="L13" s="6">
        <f>SUM(B13:J13)</f>
        <v>1701401</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'[7]WI Gas'!B17+[7]WEPCO!B17+[7]WPSC!B17+[7]Alliant!B17+[7]NSP!B17+[7]MWNG!B17+'[7]SWL&amp;P'!B17+'[7]City Gas'!B17+[7]SCVNG!B17+[7]Florence!B17+'[7]MG&amp;E'!B17</f>
        <v>4.8</v>
      </c>
      <c r="C17" s="4">
        <f>'[7]WI Gas'!C17+[7]WEPCO!C17+[7]WPSC!C17+[7]Alliant!C17+[7]NSP!C17+[7]MWNG!C17+'[7]SWL&amp;P'!C17+'[7]City Gas'!C17+[7]SCVNG!C17+[7]Florence!C17+'[7]MG&amp;E'!C17</f>
        <v>4849.4890000000005</v>
      </c>
      <c r="D17" s="107">
        <f>'[7]WI Gas'!D17:E17+[7]WEPCO!D17+[7]WPSC!D17+[7]Alliant!D17+[7]NSP!D17+[7]MWNG!D17+'[7]SWL&amp;P'!D17:E17+'[7]City Gas'!D17:E17+[7]SCVNG!D17+[7]Florence!D17+'[7]MG&amp;E'!D17:E17</f>
        <v>3575.6490000000003</v>
      </c>
      <c r="E17" s="108"/>
      <c r="F17" s="107">
        <f>'[7]WI Gas'!F17:G17+[7]WEPCO!F17+[7]WPSC!F17+[7]Alliant!F17+[7]NSP!F17+[7]MWNG!F17+'[7]SWL&amp;P'!F17:G17+'[7]City Gas'!F17:G17+[7]SCVNG!F17+[7]Florence!F17+'[7]MG&amp;E'!F17:G17</f>
        <v>2631.1090000000004</v>
      </c>
      <c r="G17" s="108"/>
      <c r="H17" s="107">
        <f>'[7]WI Gas'!H17:I17+[7]WEPCO!H17+[7]WPSC!H17+[7]Alliant!H17+[7]NSP!H17+[7]MWNG!H17+'[7]SWL&amp;P'!H17:I17+'[7]City Gas'!H17:I17+[7]SCVNG!H17+[7]Florence!H17+'[7]MG&amp;E'!H17:I17</f>
        <v>534.93000000000006</v>
      </c>
      <c r="I17" s="108"/>
      <c r="J17" s="107">
        <f>'[7]WI Gas'!J17:K17+[7]WEPCO!J17+[7]WPSC!J17+[7]Alliant!J17+[7]NSP!J17+[7]MWNG!J17+'[7]SWL&amp;P'!J17:K17+'[7]City Gas'!J17:K17+[7]SCVNG!J17+[7]Florence!J17+'[7]MG&amp;E'!J17:K17</f>
        <v>198.91</v>
      </c>
      <c r="K17" s="108"/>
      <c r="L17" s="6">
        <f>SUM(B17:J17)</f>
        <v>11794.887000000002</v>
      </c>
    </row>
    <row r="18" spans="1:12" s="2" customFormat="1" x14ac:dyDescent="0.25">
      <c r="A18" s="5" t="s">
        <v>28</v>
      </c>
      <c r="B18" s="4">
        <f>'[7]WI Gas'!B18+[7]WEPCO!B18+[7]WPSC!B18+[7]Alliant!B18+[7]NSP!B18+[7]MWNG!B18+'[7]SWL&amp;P'!B18+'[7]City Gas'!B18+[7]SCVNG!B18+[7]Florence!B18+'[7]MG&amp;E'!B18</f>
        <v>0</v>
      </c>
      <c r="C18" s="4">
        <f>'[7]WI Gas'!C18+[7]WEPCO!C18+[7]WPSC!C18+[7]Alliant!C18+[7]NSP!C18+[7]MWNG!C18+'[7]SWL&amp;P'!C18+'[7]City Gas'!C18+[7]SCVNG!C18+[7]Florence!C18+'[7]MG&amp;E'!C18</f>
        <v>0</v>
      </c>
      <c r="D18" s="107">
        <f>'[7]WI Gas'!D18:E18+[7]WEPCO!D18+[7]WPSC!D18+[7]Alliant!D18+[7]NSP!D18+[7]MWNG!D18+'[7]SWL&amp;P'!D18:E18+'[7]City Gas'!D18:E18+[7]SCVNG!D18+[7]Florence!D18+'[7]MG&amp;E'!D18:E18</f>
        <v>0</v>
      </c>
      <c r="E18" s="108"/>
      <c r="F18" s="107">
        <f>'[7]WI Gas'!F18:G18+[7]WEPCO!F18+[7]WPSC!F18+[7]Alliant!F18+[7]NSP!F18+[7]MWNG!F18+'[7]SWL&amp;P'!F18:G18+'[7]City Gas'!F18:G18+[7]SCVNG!F18+[7]Florence!F18+'[7]MG&amp;E'!F18:G18</f>
        <v>0</v>
      </c>
      <c r="G18" s="108"/>
      <c r="H18" s="107">
        <f>'[7]WI Gas'!H18:I18+[7]WEPCO!H18+[7]WPSC!H18+[7]Alliant!H18+[7]NSP!H18+[7]MWNG!H18+'[7]SWL&amp;P'!H18:I18+'[7]City Gas'!H18:I18+[7]SCVNG!H18+[7]Florence!H18+'[7]MG&amp;E'!H18:I18</f>
        <v>0</v>
      </c>
      <c r="I18" s="108"/>
      <c r="J18" s="107">
        <f>'[7]WI Gas'!J18:K18+[7]WEPCO!J18+[7]WPSC!J18+[7]Alliant!J18+[7]NSP!J18+[7]MWNG!J18+'[7]SWL&amp;P'!J18:K18+'[7]City Gas'!J18:K18+[7]SCVNG!J18+[7]Florence!J18+'[7]MG&amp;E'!J18:K18</f>
        <v>0</v>
      </c>
      <c r="K18" s="108"/>
      <c r="L18" s="6">
        <f t="shared" ref="L18:L25" si="0">SUM(B18:J18)</f>
        <v>0</v>
      </c>
    </row>
    <row r="19" spans="1:12" s="2" customFormat="1" x14ac:dyDescent="0.25">
      <c r="A19" s="5" t="s">
        <v>7</v>
      </c>
      <c r="B19" s="4">
        <f>'[7]WI Gas'!B19+[7]WEPCO!B19+[7]WPSC!B19+[7]Alliant!B19+[7]NSP!B19+[7]MWNG!B19+'[7]SWL&amp;P'!B19+'[7]City Gas'!B19+[7]SCVNG!B19+[7]Florence!B19+'[7]MG&amp;E'!B19</f>
        <v>0</v>
      </c>
      <c r="C19" s="4">
        <f>'[7]WI Gas'!C19+[7]WEPCO!C19+[7]WPSC!C19+[7]Alliant!C19+[7]NSP!C19+[7]MWNG!C19+'[7]SWL&amp;P'!C19+'[7]City Gas'!C19+[7]SCVNG!C19+[7]Florence!C19+'[7]MG&amp;E'!C19</f>
        <v>0</v>
      </c>
      <c r="D19" s="107">
        <f>'[7]WI Gas'!D19:E19+[7]WEPCO!D19+[7]WPSC!D19+[7]Alliant!D19+[7]NSP!D19+[7]MWNG!D19+'[7]SWL&amp;P'!D19:E19+'[7]City Gas'!D19:E19+[7]SCVNG!D19+[7]Florence!D19+'[7]MG&amp;E'!D19:E19</f>
        <v>0</v>
      </c>
      <c r="E19" s="108"/>
      <c r="F19" s="107">
        <f>'[7]WI Gas'!F19:G19+[7]WEPCO!F19+[7]WPSC!F19+[7]Alliant!F19+[7]NSP!F19+[7]MWNG!F19+'[7]SWL&amp;P'!F19:G19+'[7]City Gas'!F19:G19+[7]SCVNG!F19+[7]Florence!F19+'[7]MG&amp;E'!F19:G19</f>
        <v>0</v>
      </c>
      <c r="G19" s="108"/>
      <c r="H19" s="107">
        <f>'[7]WI Gas'!H19:I19+[7]WEPCO!H19+[7]WPSC!H19+[7]Alliant!H19+[7]NSP!H19+[7]MWNG!H19+'[7]SWL&amp;P'!H19:I19+'[7]City Gas'!H19:I19+[7]SCVNG!H19+[7]Florence!H19+'[7]MG&amp;E'!H19:I19</f>
        <v>0</v>
      </c>
      <c r="I19" s="108"/>
      <c r="J19" s="107">
        <f>'[7]WI Gas'!J19:K19+[7]WEPCO!J19+[7]WPSC!J19+[7]Alliant!J19+[7]NSP!J19+[7]MWNG!J19+'[7]SWL&amp;P'!J19:K19+'[7]City Gas'!J19:K19+[7]SCVNG!J19+[7]Florence!J19+'[7]MG&amp;E'!J19:K19</f>
        <v>0</v>
      </c>
      <c r="K19" s="108"/>
      <c r="L19" s="6">
        <f t="shared" si="0"/>
        <v>0</v>
      </c>
    </row>
    <row r="20" spans="1:12" s="2" customFormat="1" x14ac:dyDescent="0.25">
      <c r="A20" s="5" t="s">
        <v>29</v>
      </c>
      <c r="B20" s="4">
        <f>'[7]WI Gas'!B20+[7]WEPCO!B20+[7]WPSC!B20+[7]Alliant!B20+[7]NSP!B20+[7]MWNG!B20+'[7]SWL&amp;P'!B20+'[7]City Gas'!B20+[7]SCVNG!B20+[7]Florence!B20+'[7]MG&amp;E'!B20</f>
        <v>0</v>
      </c>
      <c r="C20" s="4">
        <f>'[7]WI Gas'!C20+[7]WEPCO!C20+[7]WPSC!C20+[7]Alliant!C20+[7]NSP!C20+[7]MWNG!C20+'[7]SWL&amp;P'!C20+'[7]City Gas'!C20+[7]SCVNG!C20+[7]Florence!C20+'[7]MG&amp;E'!C20</f>
        <v>0</v>
      </c>
      <c r="D20" s="107">
        <f>'[7]WI Gas'!D20:E20+[7]WEPCO!D20+[7]WPSC!D20+[7]Alliant!D20+[7]NSP!D20+[7]MWNG!D20+'[7]SWL&amp;P'!D20:E20+'[7]City Gas'!D20:E20+[7]SCVNG!D20+[7]Florence!D20+'[7]MG&amp;E'!D20:E20</f>
        <v>0</v>
      </c>
      <c r="E20" s="108"/>
      <c r="F20" s="107">
        <f>'[7]WI Gas'!F20:G20+[7]WEPCO!F20+[7]WPSC!F20+[7]Alliant!F20+[7]NSP!F20+[7]MWNG!F20+'[7]SWL&amp;P'!F20:G20+'[7]City Gas'!F20:G20+[7]SCVNG!F20+[7]Florence!F20+'[7]MG&amp;E'!F20:G20</f>
        <v>0</v>
      </c>
      <c r="G20" s="108"/>
      <c r="H20" s="107">
        <f>'[7]WI Gas'!H20:I20+[7]WEPCO!H20+[7]WPSC!H20+[7]Alliant!H20+[7]NSP!H20+[7]MWNG!H20+'[7]SWL&amp;P'!H20:I20+'[7]City Gas'!H20:I20+[7]SCVNG!H20+[7]Florence!H20+'[7]MG&amp;E'!H20:I20</f>
        <v>0</v>
      </c>
      <c r="I20" s="108"/>
      <c r="J20" s="107">
        <f>'[7]WI Gas'!J20:K20+[7]WEPCO!J20+[7]WPSC!J20+[7]Alliant!J20+[7]NSP!J20+[7]MWNG!J20+'[7]SWL&amp;P'!J20:K20+'[7]City Gas'!J20:K20+[7]SCVNG!J20+[7]Florence!J20+'[7]MG&amp;E'!J20:K20</f>
        <v>0</v>
      </c>
      <c r="K20" s="108"/>
      <c r="L20" s="6">
        <f t="shared" si="0"/>
        <v>0</v>
      </c>
    </row>
    <row r="21" spans="1:12" s="2" customFormat="1" x14ac:dyDescent="0.25">
      <c r="A21" s="5" t="s">
        <v>30</v>
      </c>
      <c r="B21" s="4">
        <f>'[7]WI Gas'!B21+[7]WEPCO!B21+[7]WPSC!B21+[7]Alliant!B21+[7]NSP!B21+[7]MWNG!B21+'[7]SWL&amp;P'!B21+'[7]City Gas'!B21+[7]SCVNG!B21+[7]Florence!B21+'[7]MG&amp;E'!B21</f>
        <v>0</v>
      </c>
      <c r="C21" s="4">
        <f>'[7]WI Gas'!C21+[7]WEPCO!C21+[7]WPSC!C21+[7]Alliant!C21+[7]NSP!C21+[7]MWNG!C21+'[7]SWL&amp;P'!C21+'[7]City Gas'!C21+[7]SCVNG!C21+[7]Florence!C21+'[7]MG&amp;E'!C21</f>
        <v>0</v>
      </c>
      <c r="D21" s="107">
        <f>'[7]WI Gas'!D21:E21+[7]WEPCO!D21+[7]WPSC!D21+[7]Alliant!D21+[7]NSP!D21+[7]MWNG!D21+'[7]SWL&amp;P'!D21:E21+'[7]City Gas'!D21:E21+[7]SCVNG!D21+[7]Florence!D21+'[7]MG&amp;E'!D21:E21</f>
        <v>0</v>
      </c>
      <c r="E21" s="108"/>
      <c r="F21" s="107">
        <f>'[7]WI Gas'!F21:G21+[7]WEPCO!F21+[7]WPSC!F21+[7]Alliant!F21+[7]NSP!F21+[7]MWNG!F21+'[7]SWL&amp;P'!F21:G21+'[7]City Gas'!F21:G21+[7]SCVNG!F21+[7]Florence!F21+'[7]MG&amp;E'!F21:G21</f>
        <v>0</v>
      </c>
      <c r="G21" s="108"/>
      <c r="H21" s="107">
        <f>'[7]WI Gas'!H21:I21+[7]WEPCO!H21+[7]WPSC!H21+[7]Alliant!H21+[7]NSP!H21+[7]MWNG!H21+'[7]SWL&amp;P'!H21:I21+'[7]City Gas'!H21:I21+[7]SCVNG!H21+[7]Florence!H21+'[7]MG&amp;E'!H21:I21</f>
        <v>0</v>
      </c>
      <c r="I21" s="108"/>
      <c r="J21" s="107">
        <f>'[7]WI Gas'!J21:K21+[7]WEPCO!J21+[7]WPSC!J21+[7]Alliant!J21+[7]NSP!J21+[7]MWNG!J21+'[7]SWL&amp;P'!J21:K21+'[7]City Gas'!J21:K21+[7]SCVNG!J21+[7]Florence!J21+'[7]MG&amp;E'!J21:K21</f>
        <v>0</v>
      </c>
      <c r="K21" s="108"/>
      <c r="L21" s="6">
        <f t="shared" si="0"/>
        <v>0</v>
      </c>
    </row>
    <row r="22" spans="1:12" s="2" customFormat="1" x14ac:dyDescent="0.25">
      <c r="A22" s="5" t="s">
        <v>31</v>
      </c>
      <c r="B22" s="4">
        <f>'[7]WI Gas'!B22+[7]WEPCO!B22+[7]WPSC!B22+[7]Alliant!B22+[7]NSP!B22+[7]MWNG!B22+'[7]SWL&amp;P'!B22+'[7]City Gas'!B22+[7]SCVNG!B22+[7]Florence!B22+'[7]MG&amp;E'!B22</f>
        <v>0.7</v>
      </c>
      <c r="C22" s="4">
        <f>'[7]WI Gas'!C22+[7]WEPCO!C22+[7]WPSC!C22+[7]Alliant!C22+[7]NSP!C22+[7]MWNG!C22+'[7]SWL&amp;P'!C22+'[7]City Gas'!C22+[7]SCVNG!C22+[7]Florence!C22+'[7]MG&amp;E'!C22</f>
        <v>20155.450999999997</v>
      </c>
      <c r="D22" s="107">
        <f>'[7]WI Gas'!D22:E22+[7]WEPCO!D22+[7]WPSC!D22+[7]Alliant!D22+[7]NSP!D22+[7]MWNG!D22+'[7]SWL&amp;P'!D22:E22+'[7]City Gas'!D22:E22+[7]SCVNG!D22+[7]Florence!D22+'[7]MG&amp;E'!D22:E22</f>
        <v>7237.2960000000003</v>
      </c>
      <c r="E22" s="108"/>
      <c r="F22" s="107">
        <f>'[7]WI Gas'!F22:G22+[7]WEPCO!F22+[7]WPSC!F22+[7]Alliant!F22+[7]NSP!F22+[7]MWNG!F22+'[7]SWL&amp;P'!F22:G22+'[7]City Gas'!F22:G22+[7]SCVNG!F22+[7]Florence!F22+'[7]MG&amp;E'!F22:G22</f>
        <v>1631.78</v>
      </c>
      <c r="G22" s="108"/>
      <c r="H22" s="107">
        <f>'[7]WI Gas'!H22:I22+[7]WEPCO!H22+[7]WPSC!H22+[7]Alliant!H22+[7]NSP!H22+[7]MWNG!H22+'[7]SWL&amp;P'!H22:I22+'[7]City Gas'!H22:I22+[7]SCVNG!H22+[7]Florence!H22+'[7]MG&amp;E'!H22:I22</f>
        <v>1.1000000000000001</v>
      </c>
      <c r="I22" s="108"/>
      <c r="J22" s="107">
        <f>'[7]WI Gas'!J22:K22+[7]WEPCO!J22+[7]WPSC!J22+[7]Alliant!J22+[7]NSP!J22+[7]MWNG!J22+'[7]SWL&amp;P'!J22:K22+'[7]City Gas'!J22:K22+[7]SCVNG!J22+[7]Florence!J22+'[7]MG&amp;E'!J22:K22</f>
        <v>0</v>
      </c>
      <c r="K22" s="108"/>
      <c r="L22" s="6">
        <f t="shared" si="0"/>
        <v>29026.326999999997</v>
      </c>
    </row>
    <row r="23" spans="1:12" s="2" customFormat="1" x14ac:dyDescent="0.25">
      <c r="A23" s="5" t="s">
        <v>32</v>
      </c>
      <c r="B23" s="4">
        <f>'[7]WI Gas'!B23+[7]WEPCO!B23+[7]WPSC!B23+[7]Alliant!B23+[7]NSP!B23+[7]MWNG!B23+'[7]SWL&amp;P'!B23+'[7]City Gas'!B23+[7]SCVNG!B23+[7]Florence!B23+'[7]MG&amp;E'!B23</f>
        <v>0</v>
      </c>
      <c r="C23" s="4">
        <f>'[7]WI Gas'!C23+[7]WEPCO!C23+[7]WPSC!C23+[7]Alliant!C23+[7]NSP!C23+[7]MWNG!C23+'[7]SWL&amp;P'!C23+'[7]City Gas'!C23+[7]SCVNG!C23+[7]Florence!C23+'[7]MG&amp;E'!C23</f>
        <v>0</v>
      </c>
      <c r="D23" s="107">
        <f>'[7]WI Gas'!D23:E23+[7]WEPCO!D23+[7]WPSC!D23+[7]Alliant!D23+[7]NSP!D23+[7]MWNG!D23+'[7]SWL&amp;P'!D23:E23+'[7]City Gas'!D23:E23+[7]SCVNG!D23+[7]Florence!D23+'[7]MG&amp;E'!D23:E23</f>
        <v>0</v>
      </c>
      <c r="E23" s="108"/>
      <c r="F23" s="107">
        <f>'[7]WI Gas'!F23:G23+[7]WEPCO!F23+[7]WPSC!F23+[7]Alliant!F23+[7]NSP!F23+[7]MWNG!F23+'[7]SWL&amp;P'!F23:G23+'[7]City Gas'!F23:G23+[7]SCVNG!F23+[7]Florence!F23+'[7]MG&amp;E'!F23:G23</f>
        <v>0</v>
      </c>
      <c r="G23" s="108"/>
      <c r="H23" s="107">
        <f>'[7]WI Gas'!H23:I23+[7]WEPCO!H23+[7]WPSC!H23+[7]Alliant!H23+[7]NSP!H23+[7]MWNG!H23+'[7]SWL&amp;P'!H23:I23+'[7]City Gas'!H23:I23+[7]SCVNG!H23+[7]Florence!H23+'[7]MG&amp;E'!H23:I23</f>
        <v>0</v>
      </c>
      <c r="I23" s="108"/>
      <c r="J23" s="107">
        <f>'[7]WI Gas'!J23:K23+[7]WEPCO!J23+[7]WPSC!J23+[7]Alliant!J23+[7]NSP!J23+[7]MWNG!J23+'[7]SWL&amp;P'!J23:K23+'[7]City Gas'!J23:K23+[7]SCVNG!J23+[7]Florence!J23+'[7]MG&amp;E'!J23:K23</f>
        <v>0</v>
      </c>
      <c r="K23" s="108"/>
      <c r="L23" s="6">
        <f t="shared" si="0"/>
        <v>0</v>
      </c>
    </row>
    <row r="24" spans="1:12" s="2" customFormat="1" x14ac:dyDescent="0.25">
      <c r="A24" s="5" t="s">
        <v>98</v>
      </c>
      <c r="B24" s="4">
        <f>'[7]WI Gas'!B24+[7]WEPCO!B24+[7]WPSC!B24+[7]Alliant!B24+[7]NSP!B24+[7]MWNG!B24+'[7]SWL&amp;P'!B24+'[7]City Gas'!B24+[7]SCVNG!B24+[7]Florence!B24+'[7]MG&amp;E'!B24</f>
        <v>0</v>
      </c>
      <c r="C24" s="4">
        <f>'[7]WI Gas'!C24+[7]WEPCO!C24+[7]WPSC!C24+[7]Alliant!C24+[7]NSP!C24+[7]MWNG!C24+'[7]SWL&amp;P'!C24+'[7]City Gas'!C24+[7]SCVNG!C24+[7]Florence!C24+'[7]MG&amp;E'!C24</f>
        <v>0</v>
      </c>
      <c r="D24" s="107">
        <f>'[7]WI Gas'!D24:E24+[7]WEPCO!D24+[7]WPSC!D24+[7]Alliant!D24+[7]NSP!D24+[7]MWNG!D24+'[7]SWL&amp;P'!D24:E24+'[7]City Gas'!D24:E24+[7]SCVNG!D24+[7]Florence!D24+'[7]MG&amp;E'!D24:E24</f>
        <v>0</v>
      </c>
      <c r="E24" s="108"/>
      <c r="F24" s="107">
        <f>'[7]WI Gas'!F24:G24+[7]WEPCO!F24+[7]WPSC!F24+[7]Alliant!F24+[7]NSP!F24+[7]MWNG!F24+'[7]SWL&amp;P'!F24:G24+'[7]City Gas'!F24:G24+[7]SCVNG!F24+[7]Florence!F24+'[7]MG&amp;E'!F24:G24</f>
        <v>0</v>
      </c>
      <c r="G24" s="108"/>
      <c r="H24" s="107">
        <f>'[7]WI Gas'!H24:I24+[7]WEPCO!H24+[7]WPSC!H24+[7]Alliant!H24+[7]NSP!H24+[7]MWNG!H24+'[7]SWL&amp;P'!H24:I24+'[7]City Gas'!H24:I24+[7]SCVNG!H24+[7]Florence!H24+'[7]MG&amp;E'!H24:I24</f>
        <v>0</v>
      </c>
      <c r="I24" s="108"/>
      <c r="J24" s="107">
        <f>'[7]WI Gas'!J24:K24+[7]WEPCO!J24+[7]WPSC!J24+[7]Alliant!J24+[7]NSP!J24+[7]MWNG!J24+'[7]SWL&amp;P'!J24:K24+'[7]City Gas'!J24:K24+[7]SCVNG!J24+[7]Florence!J24+'[7]MG&amp;E'!J24:K24</f>
        <v>0</v>
      </c>
      <c r="K24" s="108"/>
      <c r="L24" s="6">
        <f t="shared" si="0"/>
        <v>0</v>
      </c>
    </row>
    <row r="25" spans="1:12" s="2" customFormat="1" x14ac:dyDescent="0.25">
      <c r="A25" s="5" t="s">
        <v>10</v>
      </c>
      <c r="B25" s="4">
        <f>'[7]WI Gas'!B25+[7]WEPCO!B25+[7]WPSC!B25+[7]Alliant!B25+[7]NSP!B25+[7]MWNG!B25+'[7]SWL&amp;P'!B25+'[7]City Gas'!B25+[7]SCVNG!B25+[7]Florence!B25+'[7]MG&amp;E'!B25</f>
        <v>38.5</v>
      </c>
      <c r="C25" s="4">
        <f>'[7]WI Gas'!C25+[7]WEPCO!C25+[7]WPSC!C25+[7]Alliant!C25+[7]NSP!C25+[7]MWNG!C25+'[7]SWL&amp;P'!C25+'[7]City Gas'!C25+[7]SCVNG!C25+[7]Florence!C25+'[7]MG&amp;E'!C25</f>
        <v>17.100000000000001</v>
      </c>
      <c r="D25" s="107">
        <f>'[7]WI Gas'!D25:E25+[7]WEPCO!D25+[7]WPSC!D25+[7]Alliant!D25+[7]NSP!D25+[7]MWNG!D25+'[7]SWL&amp;P'!D25:E25+'[7]City Gas'!D25:E25+[7]SCVNG!D25+[7]Florence!D25+'[7]MG&amp;E'!D25:E25</f>
        <v>6.4</v>
      </c>
      <c r="E25" s="108"/>
      <c r="F25" s="107">
        <f>'[7]WI Gas'!F25:G25+[7]WEPCO!F25+[7]WPSC!F25+[7]Alliant!F25+[7]NSP!F25+[7]MWNG!F25+'[7]SWL&amp;P'!F25:G25+'[7]City Gas'!F25:G25+[7]SCVNG!F25+[7]Florence!F25+'[7]MG&amp;E'!F25:G25</f>
        <v>0.3</v>
      </c>
      <c r="G25" s="108"/>
      <c r="H25" s="107">
        <f>'[7]WI Gas'!H25:I25+[7]WEPCO!H25+[7]WPSC!H25+[7]Alliant!H25+[7]NSP!H25+[7]MWNG!H25+'[7]SWL&amp;P'!H25:I25+'[7]City Gas'!H25:I25+[7]SCVNG!H25+[7]Florence!H25+'[7]MG&amp;E'!H25:I25</f>
        <v>0</v>
      </c>
      <c r="I25" s="108"/>
      <c r="J25" s="107">
        <f>'[7]WI Gas'!J25:K25+[7]WEPCO!J25+[7]WPSC!J25+[7]Alliant!J25+[7]NSP!J25+[7]MWNG!J25+'[7]SWL&amp;P'!J25:K25+'[7]City Gas'!J25:K25+[7]SCVNG!J25+[7]Florence!J25+'[7]MG&amp;E'!J25:K25</f>
        <v>0</v>
      </c>
      <c r="K25" s="108"/>
      <c r="L25" s="6">
        <f t="shared" si="0"/>
        <v>62.3</v>
      </c>
    </row>
    <row r="26" spans="1:12" s="2" customFormat="1" x14ac:dyDescent="0.25">
      <c r="A26" s="11" t="s">
        <v>11</v>
      </c>
      <c r="B26" s="6">
        <f>SUM(B17:B25)</f>
        <v>44</v>
      </c>
      <c r="C26" s="6">
        <f>SUM(C17:C25)</f>
        <v>25022.039999999997</v>
      </c>
      <c r="D26" s="109">
        <f t="shared" ref="D26:I26" si="1">SUM(D17:D25)</f>
        <v>10819.344999999999</v>
      </c>
      <c r="E26" s="109">
        <f t="shared" si="1"/>
        <v>0</v>
      </c>
      <c r="F26" s="109">
        <f t="shared" si="1"/>
        <v>4263.1890000000003</v>
      </c>
      <c r="G26" s="109">
        <f t="shared" si="1"/>
        <v>0</v>
      </c>
      <c r="H26" s="109">
        <f t="shared" si="1"/>
        <v>536.03000000000009</v>
      </c>
      <c r="I26" s="109">
        <f t="shared" si="1"/>
        <v>0</v>
      </c>
      <c r="J26" s="110">
        <f>SUM(J17:J25)</f>
        <v>198.91</v>
      </c>
      <c r="K26" s="111"/>
      <c r="L26" s="50">
        <f>SUM(L17:L25)</f>
        <v>40883.514000000003</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(B74/L44)*5280</f>
        <v>95.071151147468157</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'[7]WI Gas'!B30+[7]WEPCO!B30+[7]WPSC!B30+[7]Alliant!B30+[7]NSP!B30+[7]MWNG!B30+'[7]SWL&amp;P'!B30+'[7]City Gas'!B30+[7]SCVNG!B30+[7]Florence!B30+'[7]MG&amp;E'!B30</f>
        <v>3</v>
      </c>
      <c r="C30" s="4">
        <f>'[7]WI Gas'!C30+[7]WEPCO!C30+[7]WPSC!C30+[7]Alliant!C30+[7]NSP!C30+[7]MWNG!C30+'[7]SWL&amp;P'!C30+'[7]City Gas'!C30+[7]SCVNG!C30+[7]Florence!C30+'[7]MG&amp;E'!C30</f>
        <v>200077</v>
      </c>
      <c r="D30" s="107">
        <f>'[7]WI Gas'!D30:E30+[7]WEPCO!D30+[7]WPSC!D30+[7]Alliant!D30+[7]NSP!D30+[7]MWNG!D30+'[7]SWL&amp;P'!D30:E30+'[7]City Gas'!D30:E30+[7]SCVNG!D30+[7]Florence!D30+'[7]MG&amp;E'!D30:E30</f>
        <v>24965</v>
      </c>
      <c r="E30" s="108"/>
      <c r="F30" s="107">
        <f>'[7]WI Gas'!F30:G30+[7]WEPCO!F30+[7]WPSC!F30+[7]Alliant!F30+[7]NSP!F30+[7]MWNG!F30+'[7]SWL&amp;P'!F30:G30+'[7]City Gas'!F30:G30+[7]SCVNG!F30+[7]Florence!F30+'[7]MG&amp;E'!F30:G30</f>
        <v>1117</v>
      </c>
      <c r="G30" s="108"/>
      <c r="H30" s="107">
        <f>'[7]WI Gas'!H30:I30+[7]WEPCO!H30+[7]WPSC!H30+[7]Alliant!H30+[7]NSP!H30+[7]MWNG!H30+'[7]SWL&amp;P'!H30:I30+'[7]City Gas'!H30:I30+[7]SCVNG!H30+[7]Florence!H30+'[7]MG&amp;E'!H30:I30</f>
        <v>223</v>
      </c>
      <c r="I30" s="108"/>
      <c r="J30" s="107">
        <f>'[7]WI Gas'!J30:K30+[7]WEPCO!J30+[7]WPSC!J30+[7]Alliant!J30+[7]NSP!J30+[7]MWNG!J30+'[7]SWL&amp;P'!J30:K30+'[7]City Gas'!J30:K30+[7]SCVNG!J30+[7]Florence!J30+'[7]MG&amp;E'!J30:K30</f>
        <v>8</v>
      </c>
      <c r="K30" s="108"/>
      <c r="L30" s="6">
        <f>SUM(B30:J30)</f>
        <v>226393</v>
      </c>
    </row>
    <row r="31" spans="1:12" s="2" customFormat="1" x14ac:dyDescent="0.25">
      <c r="A31" s="5" t="s">
        <v>28</v>
      </c>
      <c r="B31" s="4">
        <f>'[7]WI Gas'!B31+[7]WEPCO!B31+[7]WPSC!B31+[7]Alliant!B31+[7]NSP!B31+[7]MWNG!B31+'[7]SWL&amp;P'!B31+'[7]City Gas'!B31+[7]SCVNG!B31+[7]Florence!B31+'[7]MG&amp;E'!B31</f>
        <v>0</v>
      </c>
      <c r="C31" s="4">
        <f>'[7]WI Gas'!C31+[7]WEPCO!C31+[7]WPSC!C31+[7]Alliant!C31+[7]NSP!C31+[7]MWNG!C31+'[7]SWL&amp;P'!C31+'[7]City Gas'!C31+[7]SCVNG!C31+[7]Florence!C31+'[7]MG&amp;E'!C31</f>
        <v>0</v>
      </c>
      <c r="D31" s="107">
        <f>'[7]WI Gas'!D31:E31+[7]WEPCO!D31+[7]WPSC!D31+[7]Alliant!D31+[7]NSP!D31+[7]MWNG!D31+'[7]SWL&amp;P'!D31:E31+'[7]City Gas'!D31:E31+[7]SCVNG!D31+[7]Florence!D31+'[7]MG&amp;E'!D31:E31</f>
        <v>0</v>
      </c>
      <c r="E31" s="108"/>
      <c r="F31" s="107">
        <f>'[7]WI Gas'!F31:G31+[7]WEPCO!F31+[7]WPSC!F31+[7]Alliant!F31+[7]NSP!F31+[7]MWNG!F31+'[7]SWL&amp;P'!F31:G31+'[7]City Gas'!F31:G31+[7]SCVNG!F31+[7]Florence!F31+'[7]MG&amp;E'!F31:G31</f>
        <v>0</v>
      </c>
      <c r="G31" s="108"/>
      <c r="H31" s="107">
        <f>'[7]WI Gas'!H31:I31+[7]WEPCO!H31+[7]WPSC!H31+[7]Alliant!H31+[7]NSP!H31+[7]MWNG!H31+'[7]SWL&amp;P'!H31:I31+'[7]City Gas'!H31:I31+[7]SCVNG!H31+[7]Florence!H31+'[7]MG&amp;E'!H31:I31</f>
        <v>0</v>
      </c>
      <c r="I31" s="108"/>
      <c r="J31" s="107">
        <f>'[7]WI Gas'!J31:K31+[7]WEPCO!J31+[7]WPSC!J31+[7]Alliant!J31+[7]NSP!J31+[7]MWNG!J31+'[7]SWL&amp;P'!J31:K31+'[7]City Gas'!J31:K31+[7]SCVNG!J31+[7]Florence!J31+'[7]MG&amp;E'!J31:K31</f>
        <v>0</v>
      </c>
      <c r="K31" s="108"/>
      <c r="L31" s="6">
        <f t="shared" ref="L31:L38" si="2">SUM(B31:J31)</f>
        <v>0</v>
      </c>
    </row>
    <row r="32" spans="1:12" s="2" customFormat="1" x14ac:dyDescent="0.25">
      <c r="A32" s="5" t="s">
        <v>7</v>
      </c>
      <c r="B32" s="4">
        <f>'[7]WI Gas'!B32+[7]WEPCO!B32+[7]WPSC!B32+[7]Alliant!B32+[7]NSP!B32+[7]MWNG!B32+'[7]SWL&amp;P'!B32+'[7]City Gas'!B32+[7]SCVNG!B32+[7]Florence!B32+'[7]MG&amp;E'!B32</f>
        <v>0</v>
      </c>
      <c r="C32" s="4">
        <f>'[7]WI Gas'!C32+[7]WEPCO!C32+[7]WPSC!C32+[7]Alliant!C32+[7]NSP!C32+[7]MWNG!C32+'[7]SWL&amp;P'!C32+'[7]City Gas'!C32+[7]SCVNG!C32+[7]Florence!C32+'[7]MG&amp;E'!C32</f>
        <v>29</v>
      </c>
      <c r="D32" s="107">
        <f>'[7]WI Gas'!D32:E32+[7]WEPCO!D32+[7]WPSC!D32+[7]Alliant!D32+[7]NSP!D32+[7]MWNG!D32+'[7]SWL&amp;P'!D32:E32+'[7]City Gas'!D32:E32+[7]SCVNG!D32+[7]Florence!D32+'[7]MG&amp;E'!D32:E32</f>
        <v>10361</v>
      </c>
      <c r="E32" s="108"/>
      <c r="F32" s="107">
        <f>'[7]WI Gas'!F32:G32+[7]WEPCO!F32+[7]WPSC!F32+[7]Alliant!F32+[7]NSP!F32+[7]MWNG!F32+'[7]SWL&amp;P'!F32:G32+'[7]City Gas'!F32:G32+[7]SCVNG!F32+[7]Florence!F32+'[7]MG&amp;E'!F32:G32</f>
        <v>0</v>
      </c>
      <c r="G32" s="108"/>
      <c r="H32" s="107">
        <f>'[7]WI Gas'!H32:I32+[7]WEPCO!H32+[7]WPSC!H32+[7]Alliant!H32+[7]NSP!H32+[7]MWNG!H32+'[7]SWL&amp;P'!H32:I32+'[7]City Gas'!H32:I32+[7]SCVNG!H32+[7]Florence!H32+'[7]MG&amp;E'!H32:I32</f>
        <v>0</v>
      </c>
      <c r="I32" s="108"/>
      <c r="J32" s="107">
        <f>'[7]WI Gas'!J32:K32+[7]WEPCO!J32+[7]WPSC!J32+[7]Alliant!J32+[7]NSP!J32+[7]MWNG!J32+'[7]SWL&amp;P'!J32:K32+'[7]City Gas'!J32:K32+[7]SCVNG!J32+[7]Florence!J32+'[7]MG&amp;E'!J32:K32</f>
        <v>0</v>
      </c>
      <c r="K32" s="108"/>
      <c r="L32" s="6">
        <f t="shared" si="2"/>
        <v>10390</v>
      </c>
    </row>
    <row r="33" spans="1:12" s="2" customFormat="1" x14ac:dyDescent="0.25">
      <c r="A33" s="5" t="s">
        <v>29</v>
      </c>
      <c r="B33" s="4">
        <f>'[7]WI Gas'!B33+[7]WEPCO!B33+[7]WPSC!B33+[7]Alliant!B33+[7]NSP!B33+[7]MWNG!B33+'[7]SWL&amp;P'!B33+'[7]City Gas'!B33+[7]SCVNG!B33+[7]Florence!B33+'[7]MG&amp;E'!B33</f>
        <v>0</v>
      </c>
      <c r="C33" s="4">
        <f>'[7]WI Gas'!C33+[7]WEPCO!C33+[7]WPSC!C33+[7]Alliant!C33+[7]NSP!C33+[7]MWNG!C33+'[7]SWL&amp;P'!C33+'[7]City Gas'!C33+[7]SCVNG!C33+[7]Florence!C33+'[7]MG&amp;E'!C33</f>
        <v>0</v>
      </c>
      <c r="D33" s="107">
        <f>'[7]WI Gas'!D33:E33+[7]WEPCO!D33+[7]WPSC!D33+[7]Alliant!D33+[7]NSP!D33+[7]MWNG!D33+'[7]SWL&amp;P'!D33:E33+'[7]City Gas'!D33:E33+[7]SCVNG!D33+[7]Florence!D33+'[7]MG&amp;E'!D33:E33</f>
        <v>0</v>
      </c>
      <c r="E33" s="108"/>
      <c r="F33" s="107">
        <f>'[7]WI Gas'!F33:G33+[7]WEPCO!F33+[7]WPSC!F33+[7]Alliant!F33+[7]NSP!F33+[7]MWNG!F33+'[7]SWL&amp;P'!F33:G33+'[7]City Gas'!F33:G33+[7]SCVNG!F33+[7]Florence!F33+'[7]MG&amp;E'!F33:G33</f>
        <v>0</v>
      </c>
      <c r="G33" s="108"/>
      <c r="H33" s="107">
        <f>'[7]WI Gas'!H33:I33+[7]WEPCO!H33+[7]WPSC!H33+[7]Alliant!H33+[7]NSP!H33+[7]MWNG!H33+'[7]SWL&amp;P'!H33:I33+'[7]City Gas'!H33:I33+[7]SCVNG!H33+[7]Florence!H33+'[7]MG&amp;E'!H33:I33</f>
        <v>0</v>
      </c>
      <c r="I33" s="108"/>
      <c r="J33" s="107">
        <f>'[7]WI Gas'!J33:K33+[7]WEPCO!J33+[7]WPSC!J33+[7]Alliant!J33+[7]NSP!J33+[7]MWNG!J33+'[7]SWL&amp;P'!J33:K33+'[7]City Gas'!J33:K33+[7]SCVNG!J33+[7]Florence!J33+'[7]MG&amp;E'!J33:K33</f>
        <v>0</v>
      </c>
      <c r="K33" s="108"/>
      <c r="L33" s="6">
        <f t="shared" si="2"/>
        <v>0</v>
      </c>
    </row>
    <row r="34" spans="1:12" s="2" customFormat="1" x14ac:dyDescent="0.25">
      <c r="A34" s="5" t="s">
        <v>30</v>
      </c>
      <c r="B34" s="4">
        <f>'[7]WI Gas'!B34+[7]WEPCO!B34+[7]WPSC!B34+[7]Alliant!B34+[7]NSP!B34+[7]MWNG!B34+'[7]SWL&amp;P'!B34+'[7]City Gas'!B34+[7]SCVNG!B34+[7]Florence!B34+'[7]MG&amp;E'!B34</f>
        <v>0</v>
      </c>
      <c r="C34" s="4">
        <f>'[7]WI Gas'!C34+[7]WEPCO!C34+[7]WPSC!C34+[7]Alliant!C34+[7]NSP!C34+[7]MWNG!C34+'[7]SWL&amp;P'!C34+'[7]City Gas'!C34+[7]SCVNG!C34+[7]Florence!C34+'[7]MG&amp;E'!C34</f>
        <v>81</v>
      </c>
      <c r="D34" s="107">
        <f>'[7]WI Gas'!D34:E34+[7]WEPCO!D34+[7]WPSC!D34+[7]Alliant!D34+[7]NSP!D34+[7]MWNG!D34+'[7]SWL&amp;P'!D34:E34+'[7]City Gas'!D34:E34+[7]SCVNG!D34+[7]Florence!D34+'[7]MG&amp;E'!D34:E34</f>
        <v>11478</v>
      </c>
      <c r="E34" s="108"/>
      <c r="F34" s="107">
        <f>'[7]WI Gas'!F34:G34+[7]WEPCO!F34+[7]WPSC!F34+[7]Alliant!F34+[7]NSP!F34+[7]MWNG!F34+'[7]SWL&amp;P'!F34:G34+'[7]City Gas'!F34:G34+[7]SCVNG!F34+[7]Florence!F34+'[7]MG&amp;E'!F34:G34</f>
        <v>0</v>
      </c>
      <c r="G34" s="108"/>
      <c r="H34" s="107">
        <f>'[7]WI Gas'!H34:I34+[7]WEPCO!H34+[7]WPSC!H34+[7]Alliant!H34+[7]NSP!H34+[7]MWNG!H34+'[7]SWL&amp;P'!H34:I34+'[7]City Gas'!H34:I34+[7]SCVNG!H34+[7]Florence!H34+'[7]MG&amp;E'!H34:I34</f>
        <v>0</v>
      </c>
      <c r="I34" s="108"/>
      <c r="J34" s="107">
        <f>'[7]WI Gas'!J34:K34+[7]WEPCO!J34+[7]WPSC!J34+[7]Alliant!J34+[7]NSP!J34+[7]MWNG!J34+'[7]SWL&amp;P'!J34:K34+'[7]City Gas'!J34:K34+[7]SCVNG!J34+[7]Florence!J34+'[7]MG&amp;E'!J34:K34</f>
        <v>0</v>
      </c>
      <c r="K34" s="108"/>
      <c r="L34" s="6">
        <f t="shared" si="2"/>
        <v>11559</v>
      </c>
    </row>
    <row r="35" spans="1:12" s="2" customFormat="1" x14ac:dyDescent="0.25">
      <c r="A35" s="5" t="s">
        <v>31</v>
      </c>
      <c r="B35" s="4">
        <f>'[7]WI Gas'!B35+[7]WEPCO!B35+[7]WPSC!B35+[7]Alliant!B35+[7]NSP!B35+[7]MWNG!B35+'[7]SWL&amp;P'!B35+'[7]City Gas'!B35+[7]SCVNG!B35+[7]Florence!B35+'[7]MG&amp;E'!B35</f>
        <v>41</v>
      </c>
      <c r="C35" s="4">
        <f>'[7]WI Gas'!C35+[7]WEPCO!C35+[7]WPSC!C35+[7]Alliant!C35+[7]NSP!C35+[7]MWNG!C35+'[7]SWL&amp;P'!C35+'[7]City Gas'!C35+[7]SCVNG!C35+[7]Florence!C35+'[7]MG&amp;E'!C35</f>
        <v>1430821</v>
      </c>
      <c r="D35" s="107">
        <f>'[7]WI Gas'!D35:E35+[7]WEPCO!D35+[7]WPSC!D35+[7]Alliant!D35+[7]NSP!D35+[7]MWNG!D35+'[7]SWL&amp;P'!D35:E35+'[7]City Gas'!D35:E35+[7]SCVNG!D35+[7]Florence!D35+'[7]MG&amp;E'!D35:E35</f>
        <v>18639</v>
      </c>
      <c r="E35" s="108"/>
      <c r="F35" s="107">
        <f>'[7]WI Gas'!F35:G35+[7]WEPCO!F35+[7]WPSC!F35+[7]Alliant!F35+[7]NSP!F35+[7]MWNG!F35+'[7]SWL&amp;P'!F35:G35+'[7]City Gas'!F35:G35+[7]SCVNG!F35+[7]Florence!F35+'[7]MG&amp;E'!F35:G35</f>
        <v>1333</v>
      </c>
      <c r="G35" s="108"/>
      <c r="H35" s="107">
        <f>'[7]WI Gas'!H35:I35+[7]WEPCO!H35+[7]WPSC!H35+[7]Alliant!H35+[7]NSP!H35+[7]MWNG!H35+'[7]SWL&amp;P'!H35:I35+'[7]City Gas'!H35:I35+[7]SCVNG!H35+[7]Florence!H35+'[7]MG&amp;E'!H35:I35</f>
        <v>118</v>
      </c>
      <c r="I35" s="108"/>
      <c r="J35" s="107">
        <f>'[7]WI Gas'!J35:K35+[7]WEPCO!J35+[7]WPSC!J35+[7]Alliant!J35+[7]NSP!J35+[7]MWNG!J35+'[7]SWL&amp;P'!J35:K35+'[7]City Gas'!J35:K35+[7]SCVNG!J35+[7]Florence!J35+'[7]MG&amp;E'!J35:K35</f>
        <v>0</v>
      </c>
      <c r="K35" s="108"/>
      <c r="L35" s="6">
        <f t="shared" si="2"/>
        <v>1450952</v>
      </c>
    </row>
    <row r="36" spans="1:12" s="2" customFormat="1" x14ac:dyDescent="0.25">
      <c r="A36" s="5" t="s">
        <v>32</v>
      </c>
      <c r="B36" s="4">
        <f>'[7]WI Gas'!B36+[7]WEPCO!B36+[7]WPSC!B36+[7]Alliant!B36+[7]NSP!B36+[7]MWNG!B36+'[7]SWL&amp;P'!B36+'[7]City Gas'!B36+[7]SCVNG!B36+[7]Florence!B36+'[7]MG&amp;E'!B36</f>
        <v>0</v>
      </c>
      <c r="C36" s="4">
        <f>'[7]WI Gas'!C36+[7]WEPCO!C36+[7]WPSC!C36+[7]Alliant!C36+[7]NSP!C36+[7]MWNG!C36+'[7]SWL&amp;P'!C36+'[7]City Gas'!C36+[7]SCVNG!C36+[7]Florence!C36+'[7]MG&amp;E'!C36</f>
        <v>0</v>
      </c>
      <c r="D36" s="107">
        <f>'[7]WI Gas'!D36:E36+[7]WEPCO!D36+[7]WPSC!D36+[7]Alliant!D36+[7]NSP!D36+[7]MWNG!D36+'[7]SWL&amp;P'!D36:E36+'[7]City Gas'!D36:E36+[7]SCVNG!D36+[7]Florence!D36+'[7]MG&amp;E'!D36:E36</f>
        <v>0</v>
      </c>
      <c r="E36" s="108"/>
      <c r="F36" s="107">
        <f>'[7]WI Gas'!F36:G36+[7]WEPCO!F36+[7]WPSC!F36+[7]Alliant!F36+[7]NSP!F36+[7]MWNG!F36+'[7]SWL&amp;P'!F36:G36+'[7]City Gas'!F36:G36+[7]SCVNG!F36+[7]Florence!F36+'[7]MG&amp;E'!F36:G36</f>
        <v>0</v>
      </c>
      <c r="G36" s="108"/>
      <c r="H36" s="107">
        <f>'[7]WI Gas'!H36:I36+[7]WEPCO!H36+[7]WPSC!H36+[7]Alliant!H36+[7]NSP!H36+[7]MWNG!H36+'[7]SWL&amp;P'!H36:I36+'[7]City Gas'!H36:I36+[7]SCVNG!H36+[7]Florence!H36+'[7]MG&amp;E'!H36:I36</f>
        <v>0</v>
      </c>
      <c r="I36" s="108"/>
      <c r="J36" s="107">
        <f>'[7]WI Gas'!J36:K36+[7]WEPCO!J36+[7]WPSC!J36+[7]Alliant!J36+[7]NSP!J36+[7]MWNG!J36+'[7]SWL&amp;P'!J36:K36+'[7]City Gas'!J36:K36+[7]SCVNG!J36+[7]Florence!J36+'[7]MG&amp;E'!J36:K36</f>
        <v>0</v>
      </c>
      <c r="K36" s="108"/>
      <c r="L36" s="6">
        <f t="shared" si="2"/>
        <v>0</v>
      </c>
    </row>
    <row r="37" spans="1:12" s="2" customFormat="1" x14ac:dyDescent="0.25">
      <c r="A37" s="5" t="s">
        <v>98</v>
      </c>
      <c r="B37" s="4">
        <f>'[7]WI Gas'!B37+[7]WEPCO!B37+[7]WPSC!B37+[7]Alliant!B37+[7]NSP!B37+[7]MWNG!B37+'[7]SWL&amp;P'!B37+'[7]City Gas'!B37+[7]SCVNG!B37+[7]Florence!B37+'[7]MG&amp;E'!B37</f>
        <v>0</v>
      </c>
      <c r="C37" s="4">
        <f>'[7]WI Gas'!C37+[7]WEPCO!C37+[7]WPSC!C37+[7]Alliant!C37+[7]NSP!C37+[7]MWNG!C37+'[7]SWL&amp;P'!C37+'[7]City Gas'!C37+[7]SCVNG!C37+[7]Florence!C37+'[7]MG&amp;E'!C37</f>
        <v>0</v>
      </c>
      <c r="D37" s="107">
        <f>'[7]WI Gas'!D37:E37+[7]WEPCO!D37+[7]WPSC!D37+[7]Alliant!D37+[7]NSP!D37+[7]MWNG!D37+'[7]SWL&amp;P'!D37:E37+'[7]City Gas'!D37:E37+[7]SCVNG!D37+[7]Florence!D37+'[7]MG&amp;E'!D37:E37</f>
        <v>0</v>
      </c>
      <c r="E37" s="108"/>
      <c r="F37" s="107">
        <f>'[7]WI Gas'!F37:G37+[7]WEPCO!F37+[7]WPSC!F37+[7]Alliant!F37+[7]NSP!F37+[7]MWNG!F37+'[7]SWL&amp;P'!F37:G37+'[7]City Gas'!F37:G37+[7]SCVNG!F37+[7]Florence!F37+'[7]MG&amp;E'!F37:G37</f>
        <v>0</v>
      </c>
      <c r="G37" s="108"/>
      <c r="H37" s="107">
        <f>'[7]WI Gas'!H37:I37+[7]WEPCO!H37+[7]WPSC!H37+[7]Alliant!H37+[7]NSP!H37+[7]MWNG!H37+'[7]SWL&amp;P'!H37:I37+'[7]City Gas'!H37:I37+[7]SCVNG!H37+[7]Florence!H37+'[7]MG&amp;E'!H37:I37</f>
        <v>0</v>
      </c>
      <c r="I37" s="108"/>
      <c r="J37" s="107">
        <f>'[7]WI Gas'!J37:K37+[7]WEPCO!J37+[7]WPSC!J37+[7]Alliant!J37+[7]NSP!J37+[7]MWNG!J37+'[7]SWL&amp;P'!J37:K37+'[7]City Gas'!J37:K37+[7]SCVNG!J37+[7]Florence!J37+'[7]MG&amp;E'!J37:K37</f>
        <v>0</v>
      </c>
      <c r="K37" s="108"/>
      <c r="L37" s="6">
        <f t="shared" si="2"/>
        <v>0</v>
      </c>
    </row>
    <row r="38" spans="1:12" s="2" customFormat="1" x14ac:dyDescent="0.25">
      <c r="A38" s="5" t="s">
        <v>10</v>
      </c>
      <c r="B38" s="4">
        <f>'[7]WI Gas'!B38+[7]WEPCO!B38+[7]WPSC!B38+[7]Alliant!B38+[7]NSP!B38+[7]MWNG!B38+'[7]SWL&amp;P'!B38+'[7]City Gas'!B38+[7]SCVNG!B38+[7]Florence!B38+'[7]MG&amp;E'!B38</f>
        <v>334</v>
      </c>
      <c r="C38" s="4">
        <f>'[7]WI Gas'!C38+[7]WEPCO!C38+[7]WPSC!C38+[7]Alliant!C38+[7]NSP!C38+[7]MWNG!C38+'[7]SWL&amp;P'!C38+'[7]City Gas'!C38+[7]SCVNG!C38+[7]Florence!C38+'[7]MG&amp;E'!C38</f>
        <v>1702</v>
      </c>
      <c r="D38" s="107">
        <f>'[7]WI Gas'!D38:E38+[7]WEPCO!D38+[7]WPSC!D38+[7]Alliant!D38+[7]NSP!D38+[7]MWNG!D38+'[7]SWL&amp;P'!D38:E38+'[7]City Gas'!D38:E38+[7]SCVNG!D38+[7]Florence!D38+'[7]MG&amp;E'!D38:E38</f>
        <v>65</v>
      </c>
      <c r="E38" s="108"/>
      <c r="F38" s="107">
        <f>'[7]WI Gas'!F38:G38+[7]WEPCO!F38+[7]WPSC!F38+[7]Alliant!F38+[7]NSP!F38+[7]MWNG!F38+'[7]SWL&amp;P'!F38:G38+'[7]City Gas'!F38:G38+[7]SCVNG!F38+[7]Florence!F38+'[7]MG&amp;E'!F38:G38</f>
        <v>3</v>
      </c>
      <c r="G38" s="108"/>
      <c r="H38" s="107">
        <f>'[7]WI Gas'!H38:I38+[7]WEPCO!H38+[7]WPSC!H38+[7]Alliant!H38+[7]NSP!H38+[7]MWNG!H38+'[7]SWL&amp;P'!H38:I38+'[7]City Gas'!H38:I38+[7]SCVNG!H38+[7]Florence!H38+'[7]MG&amp;E'!H38:I38</f>
        <v>0</v>
      </c>
      <c r="I38" s="108"/>
      <c r="J38" s="107">
        <f>'[7]WI Gas'!J38:K38+[7]WEPCO!J38+[7]WPSC!J38+[7]Alliant!J38+[7]NSP!J38+[7]MWNG!J38+'[7]SWL&amp;P'!J38:K38+'[7]City Gas'!J38:K38+[7]SCVNG!J38+[7]Florence!J38+'[7]MG&amp;E'!J38:K38</f>
        <v>0</v>
      </c>
      <c r="K38" s="108"/>
      <c r="L38" s="6">
        <f t="shared" si="2"/>
        <v>2104</v>
      </c>
    </row>
    <row r="39" spans="1:12" s="2" customFormat="1" x14ac:dyDescent="0.25">
      <c r="A39" s="11" t="s">
        <v>11</v>
      </c>
      <c r="B39" s="6">
        <f>SUM(B30:B38)</f>
        <v>378</v>
      </c>
      <c r="C39" s="6">
        <f t="shared" ref="C39:L39" si="3">SUM(C30:C38)</f>
        <v>1632710</v>
      </c>
      <c r="D39" s="109">
        <f t="shared" si="3"/>
        <v>65508</v>
      </c>
      <c r="E39" s="109">
        <f t="shared" si="3"/>
        <v>0</v>
      </c>
      <c r="F39" s="109">
        <f t="shared" si="3"/>
        <v>2453</v>
      </c>
      <c r="G39" s="109">
        <f t="shared" si="3"/>
        <v>0</v>
      </c>
      <c r="H39" s="109">
        <f t="shared" si="3"/>
        <v>341</v>
      </c>
      <c r="I39" s="109">
        <f t="shared" si="3"/>
        <v>0</v>
      </c>
      <c r="J39" s="110">
        <f t="shared" si="3"/>
        <v>8</v>
      </c>
      <c r="K39" s="111"/>
      <c r="L39" s="6">
        <f t="shared" si="3"/>
        <v>1701398</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'[7]WI Gas'!B43+[7]WEPCO!B43+[7]WPSC!B43+[7]Alliant!B43+[7]NSP!B43+[7]MWNG!B43+'[7]SWL&amp;P'!B43+'[7]City Gas'!B43+[7]SCVNG!B43+[7]Florence!B43+'[7]MG&amp;E'!B43</f>
        <v>310.72000000000003</v>
      </c>
      <c r="C43" s="4">
        <f>'[7]WI Gas'!C43+[7]WEPCO!C43+[7]WPSC!C43+[7]Alliant!C43+[7]NSP!C43+[7]MWNG!C43+'[7]SWL&amp;P'!C43+'[7]City Gas'!C43+[7]SCVNG!C43+[7]Florence!C43+'[7]MG&amp;E'!C43</f>
        <v>0.7</v>
      </c>
      <c r="D43" s="4">
        <f>'[7]WI Gas'!D43+[7]WEPCO!D43+[7]WPSC!D43+[7]Alliant!D43+[7]NSP!D43+[7]MWNG!D43+'[7]SWL&amp;P'!D43+'[7]City Gas'!D43+[7]SCVNG!D43+[7]Florence!D43+'[7]MG&amp;E'!D43</f>
        <v>20.29</v>
      </c>
      <c r="E43" s="4">
        <f>'[7]WI Gas'!E43+[7]WEPCO!E43+[7]WPSC!E43+[7]Alliant!E43+[7]NSP!E43+[7]MWNG!E43+'[7]SWL&amp;P'!E43+'[7]City Gas'!E43+[7]SCVNG!E43+[7]Florence!E43+'[7]MG&amp;E'!E43</f>
        <v>1204.4199999999998</v>
      </c>
      <c r="F43" s="4">
        <f>'[7]WI Gas'!F43+[7]WEPCO!F43+[7]WPSC!F43+[7]Alliant!F43+[7]NSP!F43+[7]MWNG!F43+'[7]SWL&amp;P'!F43+'[7]City Gas'!F43+[7]SCVNG!F43+[7]Florence!F43+'[7]MG&amp;E'!F43</f>
        <v>6838.3149999999996</v>
      </c>
      <c r="G43" s="4">
        <f>'[7]WI Gas'!G43+[7]WEPCO!G43+[7]WPSC!G43+[7]Alliant!G43+[7]NSP!G43+[7]MWNG!G43+'[7]SWL&amp;P'!G43+'[7]City Gas'!G43+[7]SCVNG!G43+[7]Florence!G43+'[7]MG&amp;E'!G43</f>
        <v>4504.3469999999998</v>
      </c>
      <c r="H43" s="4">
        <f>'[7]WI Gas'!H43+[7]WEPCO!H43+[7]WPSC!H43+[7]Alliant!H43+[7]NSP!H43+[7]MWNG!H43+'[7]SWL&amp;P'!H43+'[7]City Gas'!H43+[7]SCVNG!H43+[7]Florence!H43+'[7]MG&amp;E'!H43</f>
        <v>3919.5020000000004</v>
      </c>
      <c r="I43" s="4">
        <f>'[7]WI Gas'!I43+[7]WEPCO!I43+[7]WPSC!I43+[7]Alliant!I43+[7]NSP!I43+[7]MWNG!I43+'[7]SWL&amp;P'!I43+'[7]City Gas'!I43+[7]SCVNG!I43+[7]Florence!I43+'[7]MG&amp;E'!I43</f>
        <v>11094.298000000001</v>
      </c>
      <c r="J43" s="4">
        <f>'[7]WI Gas'!J43+[7]WEPCO!J43+[7]WPSC!J43+[7]Alliant!J43+[7]NSP!J43+[7]MWNG!J43+'[7]SWL&amp;P'!J43+'[7]City Gas'!J43+[7]SCVNG!J43+[7]Florence!J43+'[7]MG&amp;E'!J43</f>
        <v>6516.0059999999994</v>
      </c>
      <c r="K43" s="4">
        <f>'[7]WI Gas'!K43+[7]WEPCO!K43+[7]WPSC!K43+[7]Alliant!K43+[7]NSP!K43+[7]MWNG!K43+'[7]SWL&amp;P'!K43+'[7]City Gas'!K43+[7]SCVNG!K43+[7]Florence!K43+'[7]MG&amp;E'!K43</f>
        <v>6475.420000000001</v>
      </c>
      <c r="L43" s="17">
        <f>SUM(B43:K43)</f>
        <v>40884.018000000004</v>
      </c>
    </row>
    <row r="44" spans="1:12" s="2" customFormat="1" x14ac:dyDescent="0.25">
      <c r="A44" s="5" t="s">
        <v>19</v>
      </c>
      <c r="B44" s="4">
        <f>'[7]WI Gas'!B44+[7]WEPCO!B44+[7]WPSC!B44+[7]Alliant!B44+[7]NSP!B44+[7]MWNG!B44+'[7]SWL&amp;P'!B44+'[7]City Gas'!B44+[7]SCVNG!B44+[7]Florence!B44+'[7]MG&amp;E'!B44</f>
        <v>15286</v>
      </c>
      <c r="C44" s="4">
        <f>'[7]WI Gas'!C44+[7]WEPCO!C44+[7]WPSC!C44+[7]Alliant!C44+[7]NSP!C44+[7]MWNG!C44+'[7]SWL&amp;P'!C44+'[7]City Gas'!C44+[7]SCVNG!C44+[7]Florence!C44+'[7]MG&amp;E'!C44</f>
        <v>1621</v>
      </c>
      <c r="D44" s="4">
        <f>'[7]WI Gas'!D44+[7]WEPCO!D44+[7]WPSC!D44+[7]Alliant!D44+[7]NSP!D44+[7]MWNG!D44+'[7]SWL&amp;P'!D44+'[7]City Gas'!D44+[7]SCVNG!D44+[7]Florence!D44+'[7]MG&amp;E'!D44</f>
        <v>1151</v>
      </c>
      <c r="E44" s="4">
        <f>'[7]WI Gas'!E44+[7]WEPCO!E44+[7]WPSC!E44+[7]Alliant!E44+[7]NSP!E44+[7]MWNG!E44+'[7]SWL&amp;P'!E44+'[7]City Gas'!E44+[7]SCVNG!E44+[7]Florence!E44+'[7]MG&amp;E'!E44</f>
        <v>35071</v>
      </c>
      <c r="F44" s="4">
        <f>'[7]WI Gas'!F44+[7]WEPCO!F44+[7]WPSC!F44+[7]Alliant!F44+[7]NSP!F44+[7]MWNG!F44+'[7]SWL&amp;P'!F44+'[7]City Gas'!F44+[7]SCVNG!F44+[7]Florence!F44+'[7]MG&amp;E'!F44</f>
        <v>174776</v>
      </c>
      <c r="G44" s="4">
        <f>'[7]WI Gas'!G44+[7]WEPCO!G44+[7]WPSC!G44+[7]Alliant!G44+[7]NSP!G44+[7]MWNG!G44+'[7]SWL&amp;P'!G44+'[7]City Gas'!G44+[7]SCVNG!G44+[7]Florence!G44+'[7]MG&amp;E'!G44</f>
        <v>269028</v>
      </c>
      <c r="H44" s="4">
        <f>'[7]WI Gas'!H44+[7]WEPCO!H44+[7]WPSC!H44+[7]Alliant!H44+[7]NSP!H44+[7]MWNG!H44+'[7]SWL&amp;P'!H44+'[7]City Gas'!H44+[7]SCVNG!H44+[7]Florence!H44+'[7]MG&amp;E'!H44</f>
        <v>249752</v>
      </c>
      <c r="I44" s="4">
        <f>'[7]WI Gas'!I44+[7]WEPCO!I44+[7]WPSC!I44+[7]Alliant!I44+[7]NSP!I44+[7]MWNG!I44+'[7]SWL&amp;P'!I44+'[7]City Gas'!I44+[7]SCVNG!I44+[7]Florence!I44+'[7]MG&amp;E'!I44</f>
        <v>356007</v>
      </c>
      <c r="J44" s="4">
        <f>'[7]WI Gas'!J44+[7]WEPCO!J44+[7]WPSC!J44+[7]Alliant!J44+[7]NSP!J44+[7]MWNG!J44+'[7]SWL&amp;P'!J44+'[7]City Gas'!J44+[7]SCVNG!J44+[7]Florence!J44+'[7]MG&amp;E'!J44</f>
        <v>281781</v>
      </c>
      <c r="K44" s="4">
        <f>'[7]WI Gas'!K44+[7]WEPCO!K44+[7]WPSC!K44+[7]Alliant!K44+[7]NSP!K44+[7]MWNG!K44+'[7]SWL&amp;P'!K44+'[7]City Gas'!K44+[7]SCVNG!K44+[7]Florence!K44+'[7]MG&amp;E'!K44</f>
        <v>316925</v>
      </c>
      <c r="L44" s="6">
        <f>SUM(B44:K44)</f>
        <v>1701398</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3" s="2" customFormat="1" x14ac:dyDescent="0.25">
      <c r="A49" s="101" t="s">
        <v>53</v>
      </c>
      <c r="B49" s="102"/>
      <c r="C49" s="102"/>
      <c r="D49" s="103"/>
      <c r="E49" s="107">
        <f>'[7]WI Gas'!E49:F49+[7]WEPCO!E49+[7]WPSC!E49+[7]Alliant!E49+[7]NSP!E49+[7]MWNG!E49+'[7]SWL&amp;P'!E49:F49+'[7]City Gas'!E49:F49+[7]SCVNG!E49+[7]Florence!E49+'[7]MG&amp;E'!E49:F49</f>
        <v>22</v>
      </c>
      <c r="F49" s="108"/>
      <c r="G49" s="107">
        <f>'[7]WI Gas'!G49:H49+[7]WEPCO!G49+[7]WPSC!G49+[7]Alliant!G49+[7]NSP!G49+[7]MWNG!G49+'[7]SWL&amp;P'!G49:H49+'[7]City Gas'!G49:H49+[7]SCVNG!G49+[7]Florence!G49+'[7]MG&amp;E'!G49:H49</f>
        <v>9</v>
      </c>
      <c r="H49" s="108"/>
      <c r="I49" s="107">
        <f>'[7]WI Gas'!I49:J49+[7]WEPCO!I49+[7]WPSC!I49+[7]Alliant!I49+[7]NSP!I49+[7]MWNG!I49+'[7]SWL&amp;P'!I49:J49+'[7]City Gas'!I49:J49+[7]SCVNG!I49+[7]Florence!I49+'[7]MG&amp;E'!I49:J49</f>
        <v>95</v>
      </c>
      <c r="J49" s="108"/>
      <c r="K49" s="107">
        <f>'[7]WI Gas'!K49:L49+[7]WEPCO!K49+[7]WPSC!K49+[7]Alliant!K49+[7]NSP!K49+[7]MWNG!K49+'[7]SWL&amp;P'!K49:L49+'[7]City Gas'!K49:L49+[7]SCVNG!K49+[7]Florence!K49+'[7]MG&amp;E'!K49:L49</f>
        <v>57</v>
      </c>
      <c r="L49" s="108"/>
    </row>
    <row r="50" spans="1:13" s="2" customFormat="1" x14ac:dyDescent="0.25">
      <c r="A50" s="101" t="s">
        <v>54</v>
      </c>
      <c r="B50" s="102"/>
      <c r="C50" s="102"/>
      <c r="D50" s="103"/>
      <c r="E50" s="107">
        <f>'[7]WI Gas'!E50:F50+[7]WEPCO!E50+[7]WPSC!E50+[7]Alliant!E50+[7]NSP!E50+[7]MWNG!E50+'[7]SWL&amp;P'!E50:F50+'[7]City Gas'!E50:F50+[7]SCVNG!E50+[7]Florence!E50+'[7]MG&amp;E'!E50:F50</f>
        <v>17</v>
      </c>
      <c r="F50" s="108"/>
      <c r="G50" s="107">
        <f>'[7]WI Gas'!G50:H50+[7]WEPCO!G50+[7]WPSC!G50+[7]Alliant!G50+[7]NSP!G50+[7]MWNG!G50+'[7]SWL&amp;P'!G50:H50+'[7]City Gas'!G50:H50+[7]SCVNG!G50+[7]Florence!G50+'[7]MG&amp;E'!G50:H50</f>
        <v>13</v>
      </c>
      <c r="H50" s="108"/>
      <c r="I50" s="107">
        <f>'[7]WI Gas'!I50:J50+[7]WEPCO!I50+[7]WPSC!I50+[7]Alliant!I50+[7]NSP!I50+[7]MWNG!I50+'[7]SWL&amp;P'!I50:J50+'[7]City Gas'!I50:J50+[7]SCVNG!I50+[7]Florence!I50+'[7]MG&amp;E'!I50:J50</f>
        <v>240</v>
      </c>
      <c r="J50" s="108"/>
      <c r="K50" s="107">
        <f>'[7]WI Gas'!K50:L50+[7]WEPCO!K50+[7]WPSC!K50+[7]Alliant!K50+[7]NSP!K50+[7]MWNG!K50+'[7]SWL&amp;P'!K50:L50+'[7]City Gas'!K50:L50+[7]SCVNG!K50+[7]Florence!K50+'[7]MG&amp;E'!K50:L50</f>
        <v>185</v>
      </c>
      <c r="L50" s="108"/>
    </row>
    <row r="51" spans="1:13" s="2" customFormat="1" x14ac:dyDescent="0.25">
      <c r="A51" s="101" t="s">
        <v>55</v>
      </c>
      <c r="B51" s="102"/>
      <c r="C51" s="102"/>
      <c r="D51" s="103"/>
      <c r="E51" s="107">
        <f>'[7]WI Gas'!E51:F51+[7]WEPCO!E51+[7]WPSC!E51+[7]Alliant!E51+[7]NSP!E51+[7]MWNG!E51+'[7]SWL&amp;P'!E51:F51+'[7]City Gas'!E51:F51+[7]SCVNG!E51+[7]Florence!E51+'[7]MG&amp;E'!E51:F51</f>
        <v>247</v>
      </c>
      <c r="F51" s="108"/>
      <c r="G51" s="107">
        <f>'[7]WI Gas'!G51:H51+[7]WEPCO!G51+[7]WPSC!G51+[7]Alliant!G51+[7]NSP!G51+[7]MWNG!G51+'[7]SWL&amp;P'!G51:H51+'[7]City Gas'!G51:H51+[7]SCVNG!G51+[7]Florence!G51+'[7]MG&amp;E'!G51:H51</f>
        <v>239</v>
      </c>
      <c r="H51" s="108"/>
      <c r="I51" s="107">
        <f>'[7]WI Gas'!I51:J51+[7]WEPCO!I51+[7]WPSC!I51+[7]Alliant!I51+[7]NSP!I51+[7]MWNG!I51+'[7]SWL&amp;P'!I51:J51+'[7]City Gas'!I51:J51+[7]SCVNG!I51+[7]Florence!I51+'[7]MG&amp;E'!I51:J51</f>
        <v>1067</v>
      </c>
      <c r="J51" s="108"/>
      <c r="K51" s="107">
        <f>'[7]WI Gas'!K51:L51+[7]WEPCO!K51+[7]WPSC!K51+[7]Alliant!K51+[7]NSP!K51+[7]MWNG!K51+'[7]SWL&amp;P'!K51:L51+'[7]City Gas'!K51:L51+[7]SCVNG!K51+[7]Florence!K51+'[7]MG&amp;E'!K51:L51</f>
        <v>996</v>
      </c>
      <c r="L51" s="108"/>
    </row>
    <row r="52" spans="1:13" s="2" customFormat="1" x14ac:dyDescent="0.25">
      <c r="A52" s="101" t="s">
        <v>56</v>
      </c>
      <c r="B52" s="102"/>
      <c r="C52" s="102"/>
      <c r="D52" s="103"/>
      <c r="E52" s="107">
        <f>'[7]WI Gas'!E52:F52+[7]WEPCO!E52+[7]WPSC!E52+[7]Alliant!E52+[7]NSP!E52+[7]MWNG!E52+'[7]SWL&amp;P'!E52:F52+'[7]City Gas'!E52:F52+[7]SCVNG!E52+[7]Florence!E52+'[7]MG&amp;E'!E52:F52</f>
        <v>5</v>
      </c>
      <c r="F52" s="108"/>
      <c r="G52" s="107">
        <f>'[7]WI Gas'!G52:H52+[7]WEPCO!G52+[7]WPSC!G52+[7]Alliant!G52+[7]NSP!G52+[7]MWNG!G52+'[7]SWL&amp;P'!G52:H52+'[7]City Gas'!G52:H52+[7]SCVNG!G52+[7]Florence!G52+'[7]MG&amp;E'!G52:H52</f>
        <v>5</v>
      </c>
      <c r="H52" s="108"/>
      <c r="I52" s="107">
        <f>'[7]WI Gas'!I52:J52+[7]WEPCO!I52+[7]WPSC!I52+[7]Alliant!I52+[7]NSP!I52+[7]MWNG!I52+'[7]SWL&amp;P'!I52:J52+'[7]City Gas'!I52:J52+[7]SCVNG!I52+[7]Florence!I52+'[7]MG&amp;E'!I52:J52</f>
        <v>371</v>
      </c>
      <c r="J52" s="108"/>
      <c r="K52" s="107">
        <f>'[7]WI Gas'!K52:L52+[7]WEPCO!K52+[7]WPSC!K52+[7]Alliant!K52+[7]NSP!K52+[7]MWNG!K52+'[7]SWL&amp;P'!K52:L52+'[7]City Gas'!K52:L52+[7]SCVNG!K52+[7]Florence!K52+'[7]MG&amp;E'!K52:L52</f>
        <v>323</v>
      </c>
      <c r="L52" s="108"/>
    </row>
    <row r="53" spans="1:13" s="2" customFormat="1" x14ac:dyDescent="0.25">
      <c r="A53" s="101" t="s">
        <v>57</v>
      </c>
      <c r="B53" s="102"/>
      <c r="C53" s="102"/>
      <c r="D53" s="103"/>
      <c r="E53" s="107">
        <f>'[7]WI Gas'!E53:F53+[7]WEPCO!E53+[7]WPSC!E53+[7]Alliant!E53+[7]NSP!E53+[7]MWNG!E53+'[7]SWL&amp;P'!E53:F53+'[7]City Gas'!E53:F53+[7]SCVNG!E53+[7]Florence!E53+'[7]MG&amp;E'!E53:F53</f>
        <v>54</v>
      </c>
      <c r="F53" s="108"/>
      <c r="G53" s="107">
        <f>'[7]WI Gas'!G53:H53+[7]WEPCO!G53+[7]WPSC!G53+[7]Alliant!G53+[7]NSP!G53+[7]MWNG!G53+'[7]SWL&amp;P'!G53:H53+'[7]City Gas'!G53:H53+[7]SCVNG!G53+[7]Florence!G53+'[7]MG&amp;E'!G53:H53</f>
        <v>18</v>
      </c>
      <c r="H53" s="108"/>
      <c r="I53" s="107">
        <f>'[7]WI Gas'!I53:J53+[7]WEPCO!I53+[7]WPSC!I53+[7]Alliant!I53+[7]NSP!I53+[7]MWNG!I53+'[7]SWL&amp;P'!I53:J53+'[7]City Gas'!I53:J53+[7]SCVNG!I53+[7]Florence!I53+'[7]MG&amp;E'!I53:J53</f>
        <v>335</v>
      </c>
      <c r="J53" s="108"/>
      <c r="K53" s="107">
        <f>'[7]WI Gas'!K53:L53+[7]WEPCO!K53+[7]WPSC!K53+[7]Alliant!K53+[7]NSP!K53+[7]MWNG!K53+'[7]SWL&amp;P'!K53:L53+'[7]City Gas'!K53:L53+[7]SCVNG!K53+[7]Florence!K53+'[7]MG&amp;E'!K53:L53</f>
        <v>102</v>
      </c>
      <c r="L53" s="108"/>
    </row>
    <row r="54" spans="1:13" s="2" customFormat="1" x14ac:dyDescent="0.25">
      <c r="A54" s="101" t="s">
        <v>58</v>
      </c>
      <c r="B54" s="102"/>
      <c r="C54" s="102"/>
      <c r="D54" s="103"/>
      <c r="E54" s="107">
        <f>'[7]WI Gas'!E54:F54+[7]WEPCO!E54+[7]WPSC!E54+[7]Alliant!E54+[7]NSP!E54+[7]MWNG!E54+'[7]SWL&amp;P'!E54:F54+'[7]City Gas'!E54:F54+[7]SCVNG!E54+[7]Florence!E54+'[7]MG&amp;E'!E54:F54</f>
        <v>325</v>
      </c>
      <c r="F54" s="108"/>
      <c r="G54" s="107">
        <f>'[7]WI Gas'!G54:H54+[7]WEPCO!G54+[7]WPSC!G54+[7]Alliant!G54+[7]NSP!G54+[7]MWNG!G54+'[7]SWL&amp;P'!G54:H54+'[7]City Gas'!G54:H54+[7]SCVNG!G54+[7]Florence!G54+'[7]MG&amp;E'!G54:H54</f>
        <v>23</v>
      </c>
      <c r="H54" s="108"/>
      <c r="I54" s="107">
        <f>'[7]WI Gas'!I54:J54+[7]WEPCO!I54+[7]WPSC!I54+[7]Alliant!I54+[7]NSP!I54+[7]MWNG!I54+'[7]SWL&amp;P'!I54:J54+'[7]City Gas'!I54:J54+[7]SCVNG!I54+[7]Florence!I54+'[7]MG&amp;E'!I54:J54</f>
        <v>4344</v>
      </c>
      <c r="J54" s="108"/>
      <c r="K54" s="107">
        <f>'[7]WI Gas'!K54:L54+[7]WEPCO!K54+[7]WPSC!K54+[7]Alliant!K54+[7]NSP!K54+[7]MWNG!K54+'[7]SWL&amp;P'!K54:L54+'[7]City Gas'!K54:L54+[7]SCVNG!K54+[7]Florence!K54+'[7]MG&amp;E'!K54:L54</f>
        <v>665</v>
      </c>
      <c r="L54" s="108"/>
    </row>
    <row r="55" spans="1:13" s="2" customFormat="1" x14ac:dyDescent="0.25">
      <c r="A55" s="101" t="s">
        <v>59</v>
      </c>
      <c r="B55" s="102"/>
      <c r="C55" s="102"/>
      <c r="D55" s="103"/>
      <c r="E55" s="107">
        <f>'[7]WI Gas'!E55:F55+[7]WEPCO!E55+[7]WPSC!E55+[7]Alliant!E55+[7]NSP!E55+[7]MWNG!E55+'[7]SWL&amp;P'!E55:F55+'[7]City Gas'!E55:F55+[7]SCVNG!E55+[7]Florence!E55+'[7]MG&amp;E'!E55:F55</f>
        <v>28</v>
      </c>
      <c r="F55" s="108"/>
      <c r="G55" s="107">
        <f>'[7]WI Gas'!G55:H55+[7]WEPCO!G55+[7]WPSC!G55+[7]Alliant!G55+[7]NSP!G55+[7]MWNG!G55+'[7]SWL&amp;P'!G55:H55+'[7]City Gas'!G55:H55+[7]SCVNG!G55+[7]Florence!G55+'[7]MG&amp;E'!G55:H55</f>
        <v>9</v>
      </c>
      <c r="H55" s="108"/>
      <c r="I55" s="107">
        <f>'[7]WI Gas'!I55:J55+[7]WEPCO!I55+[7]WPSC!I55+[7]Alliant!I55+[7]NSP!I55+[7]MWNG!I55+'[7]SWL&amp;P'!I55:J55+'[7]City Gas'!I55:J55+[7]SCVNG!I55+[7]Florence!I55+'[7]MG&amp;E'!I55:J55</f>
        <v>102</v>
      </c>
      <c r="J55" s="108"/>
      <c r="K55" s="107">
        <f>'[7]WI Gas'!K55:L55+[7]WEPCO!K55+[7]WPSC!K55+[7]Alliant!K55+[7]NSP!K55+[7]MWNG!K55+'[7]SWL&amp;P'!K55:L55+'[7]City Gas'!K55:L55+[7]SCVNG!K55+[7]Florence!K55+'[7]MG&amp;E'!K55:L55</f>
        <v>30</v>
      </c>
      <c r="L55" s="108"/>
    </row>
    <row r="56" spans="1:13" s="2" customFormat="1" x14ac:dyDescent="0.25">
      <c r="A56" s="101" t="s">
        <v>10</v>
      </c>
      <c r="B56" s="102"/>
      <c r="C56" s="102"/>
      <c r="D56" s="103"/>
      <c r="E56" s="107">
        <f>'[7]WI Gas'!E56:F56+[7]WEPCO!E56+[7]WPSC!E56+[7]Alliant!E56+[7]NSP!E56+[7]MWNG!E56+'[7]SWL&amp;P'!E56:F56+'[7]City Gas'!E56:F56+[7]SCVNG!E56+[7]Florence!E56+'[7]MG&amp;E'!E56:F56</f>
        <v>15</v>
      </c>
      <c r="F56" s="108"/>
      <c r="G56" s="107">
        <f>'[7]WI Gas'!G56:H56+[7]WEPCO!G56+[7]WPSC!G56+[7]Alliant!G56+[7]NSP!G56+[7]MWNG!G56+'[7]SWL&amp;P'!G56:H56+'[7]City Gas'!G56:H56+[7]SCVNG!G56+[7]Florence!G56+'[7]MG&amp;E'!G56:H56</f>
        <v>5</v>
      </c>
      <c r="H56" s="108"/>
      <c r="I56" s="107">
        <f>'[7]WI Gas'!I56:J56+[7]WEPCO!I56+[7]WPSC!I56+[7]Alliant!I56+[7]NSP!I56+[7]MWNG!I56+'[7]SWL&amp;P'!I56:J56+'[7]City Gas'!I56:J56+[7]SCVNG!I56+[7]Florence!I56+'[7]MG&amp;E'!I56:J56</f>
        <v>205</v>
      </c>
      <c r="J56" s="108"/>
      <c r="K56" s="107">
        <f>'[7]WI Gas'!K56:L56+[7]WEPCO!K56+[7]WPSC!K56+[7]Alliant!K56+[7]NSP!K56+[7]MWNG!K56+'[7]SWL&amp;P'!K56:L56+'[7]City Gas'!K56:L56+[7]SCVNG!K56+[7]Florence!K56+'[7]MG&amp;E'!K56:L56</f>
        <v>84</v>
      </c>
      <c r="L56" s="108"/>
      <c r="M56" s="2">
        <f>SUM(E49:F56)+SUM(I49:J56)+G57</f>
        <v>10345</v>
      </c>
    </row>
    <row r="57" spans="1:13" s="2" customFormat="1" x14ac:dyDescent="0.25">
      <c r="A57" s="97" t="s">
        <v>60</v>
      </c>
      <c r="B57" s="97"/>
      <c r="C57" s="97"/>
      <c r="D57" s="97"/>
      <c r="E57" s="97"/>
      <c r="F57" s="97"/>
      <c r="G57" s="337">
        <f>'[7]WI Gas'!G57:L57+[7]WEPCO!G57+[7]WPSC!G57+[7]Alliant!G57+[7]NSP!G57+[7]MWNG!G57+'[7]SWL&amp;P'!G57:L57+'[7]City Gas'!G57:L57+[7]SCVNG!G57+[7]Florence!G57+'[7]MG&amp;E'!G57:L57</f>
        <v>2873</v>
      </c>
      <c r="H57" s="338"/>
      <c r="I57" s="338"/>
      <c r="J57" s="338"/>
      <c r="K57" s="338"/>
      <c r="L57" s="339"/>
    </row>
    <row r="58" spans="1:13" s="2" customFormat="1" x14ac:dyDescent="0.25">
      <c r="A58" s="7"/>
      <c r="B58" s="8"/>
      <c r="C58" s="8"/>
      <c r="D58" s="8"/>
      <c r="E58" s="8"/>
      <c r="F58" s="8"/>
      <c r="G58" s="8"/>
      <c r="H58" s="8"/>
      <c r="I58" s="8"/>
      <c r="J58" s="8"/>
      <c r="K58" s="8"/>
      <c r="L58" s="9"/>
    </row>
    <row r="59" spans="1:13" s="2" customFormat="1" x14ac:dyDescent="0.25">
      <c r="A59" s="79" t="s">
        <v>61</v>
      </c>
      <c r="B59" s="79"/>
      <c r="C59" s="79"/>
      <c r="D59" s="79"/>
      <c r="E59" s="79" t="s">
        <v>62</v>
      </c>
      <c r="F59" s="79"/>
      <c r="G59" s="79"/>
      <c r="H59" s="79"/>
      <c r="I59" s="79"/>
      <c r="J59" s="79"/>
      <c r="K59" s="79"/>
      <c r="L59" s="79"/>
    </row>
    <row r="60" spans="1:13" s="2" customFormat="1" x14ac:dyDescent="0.25">
      <c r="A60" s="84" t="s">
        <v>99</v>
      </c>
      <c r="B60" s="85"/>
      <c r="C60" s="86"/>
      <c r="D60" s="4">
        <f>[7]Alliant!D60+'[7]City Gas'!D60+[7]Florence!D60+'[7]MG&amp;E'!D60+[7]MWNG!D60+[7]NSP!D60+[7]SCVNG!D60+'[7]SWL&amp;P'!D60+[7]WEPCO!D60+'[7]WI Gas'!D60+[7]WPSC!D60</f>
        <v>1355</v>
      </c>
      <c r="E60" s="87" t="s">
        <v>64</v>
      </c>
      <c r="F60" s="88"/>
      <c r="G60" s="88"/>
      <c r="H60" s="88"/>
      <c r="I60" s="88"/>
      <c r="J60" s="88"/>
      <c r="K60" s="89"/>
      <c r="L60" s="51">
        <f>[7]Alliant!L60+'[7]City Gas'!L60+[7]Florence!L60+'[7]MG&amp;E'!L60+[7]MWNG!L60+[7]NSP!L60+[7]SCVNG!L60+'[7]SWL&amp;P'!L60+[7]WEPCO!L60+'[7]WI Gas'!L60+[7]WPSC!L60</f>
        <v>27057</v>
      </c>
    </row>
    <row r="61" spans="1:13" s="2" customFormat="1" x14ac:dyDescent="0.25">
      <c r="A61" s="46" t="s">
        <v>100</v>
      </c>
      <c r="B61" s="47"/>
      <c r="C61" s="48"/>
      <c r="D61" s="49">
        <f>[7]Alliant!D61+'[7]City Gas'!D61+[7]Florence!D61+'[7]MG&amp;E'!D61+[7]MWNG!D61+[7]NSP!D61+[7]SCVNG!D61+'[7]SWL&amp;P'!D61+[7]WEPCO!D61+'[7]WI Gas'!D61+[7]WPSC!D61</f>
        <v>239</v>
      </c>
      <c r="E61" s="90" t="s">
        <v>66</v>
      </c>
      <c r="F61" s="90"/>
      <c r="G61" s="90"/>
      <c r="H61" s="90"/>
      <c r="I61" s="90"/>
      <c r="J61" s="90"/>
      <c r="K61" s="90"/>
      <c r="L61" s="4">
        <f>[7]Alliant!L61+'[7]City Gas'!L61+[7]Florence!L61+'[7]MG&amp;E'!L61+[7]MWNG!L61+[7]NSP!L61+[7]SCVNG!L61+'[7]SWL&amp;P'!L61+[7]WEPCO!L61+'[7]WI Gas'!L61+[7]WPSC!L61</f>
        <v>368833</v>
      </c>
    </row>
    <row r="62" spans="1:13" s="2" customFormat="1" ht="15.75" customHeight="1" x14ac:dyDescent="0.25">
      <c r="A62" s="46" t="s">
        <v>101</v>
      </c>
      <c r="B62" s="47"/>
      <c r="C62" s="48"/>
      <c r="D62" s="49">
        <f>[7]Alliant!D62+'[7]City Gas'!D62+[7]Florence!D62+'[7]MG&amp;E'!D62+[7]MWNG!D62+[7]NSP!D62+[7]SCVNG!D62+'[7]SWL&amp;P'!D62+[7]WEPCO!D62+'[7]WI Gas'!D62+[7]WPSC!D62</f>
        <v>278</v>
      </c>
      <c r="E62" s="91" t="s">
        <v>107</v>
      </c>
      <c r="F62" s="91"/>
      <c r="G62" s="91"/>
      <c r="H62" s="91"/>
      <c r="I62" s="91"/>
      <c r="J62" s="91"/>
      <c r="K62" s="91"/>
      <c r="L62" s="334">
        <f>[7]Alliant!L62+'[7]City Gas'!L62:L63+[7]Florence!L62+'[7]MG&amp;E'!L62:L63+[7]MWNG!L62+[7]NSP!L62+[7]SCVNG!L62+'[7]SWL&amp;P'!L62:L63+[7]WEPCO!L62+'[7]WI Gas'!L62:L63+[7]WPSC!L62</f>
        <v>1336</v>
      </c>
    </row>
    <row r="63" spans="1:13" s="2" customFormat="1" x14ac:dyDescent="0.25">
      <c r="A63" s="46" t="s">
        <v>102</v>
      </c>
      <c r="B63" s="47"/>
      <c r="C63" s="48"/>
      <c r="D63" s="49">
        <f>[7]Alliant!D63+'[7]City Gas'!D63+[7]Florence!D63+'[7]MG&amp;E'!D63+[7]MWNG!D63+[7]NSP!D63+[7]SCVNG!D63+'[7]SWL&amp;P'!D63+[7]WEPCO!D63+'[7]WI Gas'!D63+[7]WPSC!D63</f>
        <v>692</v>
      </c>
      <c r="E63" s="91"/>
      <c r="F63" s="91"/>
      <c r="G63" s="91"/>
      <c r="H63" s="91"/>
      <c r="I63" s="91"/>
      <c r="J63" s="91"/>
      <c r="K63" s="91"/>
      <c r="L63" s="335"/>
    </row>
    <row r="64" spans="1:13" s="2" customFormat="1" ht="15.75" customHeight="1" x14ac:dyDescent="0.25">
      <c r="A64" s="46" t="s">
        <v>103</v>
      </c>
      <c r="B64" s="47"/>
      <c r="C64" s="48"/>
      <c r="D64" s="49">
        <f>[7]Alliant!D64+'[7]City Gas'!D64+[7]Florence!D64+'[7]MG&amp;E'!D64+[7]MWNG!D64+[7]NSP!D64+[7]SCVNG!D64+'[7]SWL&amp;P'!D64+[7]WEPCO!D64+'[7]WI Gas'!D64+[7]WPSC!D64</f>
        <v>146</v>
      </c>
      <c r="E64" s="91" t="s">
        <v>108</v>
      </c>
      <c r="F64" s="91"/>
      <c r="G64" s="91"/>
      <c r="H64" s="91"/>
      <c r="I64" s="91"/>
      <c r="J64" s="91"/>
      <c r="K64" s="91"/>
      <c r="L64" s="336">
        <f>[7]Alliant!L64+'[7]City Gas'!L64:L65+[7]Florence!L64+'[7]MG&amp;E'!L64:L65+[7]MWNG!L64+[7]NSP!L64+[7]SCVNG!L64+'[7]SWL&amp;P'!L64:L65+[7]WEPCO!L64+'[7]WI Gas'!L64:L65+[7]WPSC!L64</f>
        <v>157067</v>
      </c>
    </row>
    <row r="65" spans="1:12" s="2" customFormat="1" x14ac:dyDescent="0.25">
      <c r="A65" s="94" t="s">
        <v>65</v>
      </c>
      <c r="B65" s="95"/>
      <c r="C65" s="96"/>
      <c r="D65" s="4">
        <f>[7]Alliant!D65+'[7]City Gas'!D65+[7]Florence!D65+'[7]MG&amp;E'!D65+[7]MWNG!D65+[7]NSP!D65+[7]SCVNG!D65+'[7]SWL&amp;P'!D65+[7]WEPCO!D65+'[7]WI Gas'!D65+[7]WPSC!D65</f>
        <v>799977</v>
      </c>
      <c r="E65" s="91"/>
      <c r="F65" s="91"/>
      <c r="G65" s="91"/>
      <c r="H65" s="91"/>
      <c r="I65" s="91"/>
      <c r="J65" s="91"/>
      <c r="K65" s="91"/>
      <c r="L65" s="336"/>
    </row>
    <row r="66" spans="1:12" s="2" customFormat="1" x14ac:dyDescent="0.25">
      <c r="A66" s="7"/>
      <c r="B66" s="8"/>
      <c r="C66" s="8"/>
      <c r="D66" s="8"/>
      <c r="E66" s="8"/>
      <c r="F66" s="8"/>
      <c r="G66" s="8"/>
      <c r="H66" s="8"/>
      <c r="I66" s="8"/>
      <c r="J66" s="8"/>
      <c r="K66" s="8"/>
      <c r="L66" s="9"/>
    </row>
    <row r="67" spans="1:12" s="2" customFormat="1" x14ac:dyDescent="0.25">
      <c r="A67" s="79" t="s">
        <v>67</v>
      </c>
      <c r="B67" s="79"/>
      <c r="C67" s="79"/>
      <c r="D67" s="79"/>
      <c r="E67" s="79" t="s">
        <v>68</v>
      </c>
      <c r="F67" s="79"/>
      <c r="G67" s="79"/>
      <c r="H67" s="79"/>
      <c r="I67" s="79"/>
      <c r="J67" s="79"/>
      <c r="K67" s="79"/>
      <c r="L67" s="79"/>
    </row>
    <row r="68" spans="1:12" s="2" customFormat="1" x14ac:dyDescent="0.25">
      <c r="A68" s="80" t="s">
        <v>69</v>
      </c>
      <c r="B68" s="80"/>
      <c r="C68" s="80"/>
      <c r="D68" s="106">
        <f>'[7]WI Gas'!D68:D69+[7]WEPCO!D68+[7]WPSC!D68+[7]Alliant!D68+[7]NSP!D68+[7]MWNG!D68+'[7]SWL&amp;P'!D68:D69+'[7]City Gas'!D68:D69+[7]SCVNG!D68+[7]Florence!D68+'[7]MG&amp;E'!D68:D69</f>
        <v>0</v>
      </c>
      <c r="E68" s="80" t="s">
        <v>70</v>
      </c>
      <c r="F68" s="80"/>
      <c r="G68" s="80"/>
      <c r="H68" s="80"/>
      <c r="I68" s="80"/>
      <c r="J68" s="80"/>
      <c r="K68" s="80"/>
      <c r="L68" s="109" t="s">
        <v>71</v>
      </c>
    </row>
    <row r="69" spans="1:12" s="2" customFormat="1" x14ac:dyDescent="0.25">
      <c r="A69" s="80"/>
      <c r="B69" s="80"/>
      <c r="C69" s="80"/>
      <c r="D69" s="106"/>
      <c r="E69" s="80"/>
      <c r="F69" s="80"/>
      <c r="G69" s="80"/>
      <c r="H69" s="80"/>
      <c r="I69" s="80"/>
      <c r="J69" s="80"/>
      <c r="K69" s="80"/>
      <c r="L69" s="109"/>
    </row>
    <row r="70" spans="1:12" x14ac:dyDescent="0.25">
      <c r="A70" s="18"/>
      <c r="B70" s="19"/>
      <c r="C70" s="19"/>
      <c r="D70" s="19"/>
      <c r="E70" s="19"/>
      <c r="F70" s="19"/>
      <c r="G70" s="19"/>
      <c r="H70" s="19"/>
      <c r="I70" s="19"/>
      <c r="J70" s="19"/>
      <c r="K70" s="19"/>
      <c r="L70" s="20"/>
    </row>
    <row r="71" spans="1:12" x14ac:dyDescent="0.25">
      <c r="A71" s="316" t="s">
        <v>72</v>
      </c>
      <c r="B71" s="316"/>
      <c r="C71" s="316"/>
      <c r="D71" s="316"/>
      <c r="E71" s="316"/>
      <c r="F71" s="316"/>
      <c r="G71" s="316"/>
      <c r="H71" s="316"/>
      <c r="I71" s="316"/>
      <c r="J71" s="316"/>
      <c r="K71" s="316"/>
      <c r="L71" s="316"/>
    </row>
    <row r="72" spans="1:12" x14ac:dyDescent="0.25">
      <c r="A72" s="313" t="s">
        <v>73</v>
      </c>
      <c r="B72" s="314"/>
      <c r="C72" s="314"/>
      <c r="D72" s="314"/>
      <c r="E72" s="314"/>
      <c r="F72" s="314"/>
      <c r="G72" s="314"/>
      <c r="H72" s="314"/>
      <c r="I72" s="314"/>
      <c r="J72" s="314"/>
      <c r="K72" s="314"/>
      <c r="L72" s="315"/>
    </row>
    <row r="73" spans="1:12" x14ac:dyDescent="0.25">
      <c r="A73" s="26" t="s">
        <v>18</v>
      </c>
      <c r="B73" s="333">
        <f>L12</f>
        <v>40883.493000000002</v>
      </c>
      <c r="C73" s="333"/>
      <c r="D73" s="27"/>
      <c r="E73" s="27"/>
      <c r="F73" s="27"/>
      <c r="G73" s="27"/>
      <c r="H73" s="27"/>
      <c r="I73" s="27"/>
      <c r="J73" s="27"/>
      <c r="K73" s="27"/>
      <c r="L73" s="28"/>
    </row>
    <row r="74" spans="1:12" x14ac:dyDescent="0.25">
      <c r="A74" s="26" t="s">
        <v>74</v>
      </c>
      <c r="B74" s="333">
        <f>L82</f>
        <v>30635.201973484851</v>
      </c>
      <c r="C74" s="333"/>
      <c r="D74" s="27"/>
      <c r="E74" s="27"/>
      <c r="F74" s="27"/>
      <c r="G74" s="27"/>
      <c r="H74" s="27"/>
      <c r="I74" s="27"/>
      <c r="J74" s="27"/>
      <c r="K74" s="27"/>
      <c r="L74" s="28"/>
    </row>
    <row r="75" spans="1:12" x14ac:dyDescent="0.25">
      <c r="A75" s="26" t="s">
        <v>75</v>
      </c>
      <c r="B75" s="333">
        <f>SUM(B73:C74)</f>
        <v>71518.694973484846</v>
      </c>
      <c r="C75" s="333"/>
      <c r="D75" s="27"/>
      <c r="E75" s="27"/>
      <c r="F75" s="27"/>
      <c r="G75" s="27"/>
      <c r="H75" s="27"/>
      <c r="I75" s="27"/>
      <c r="J75" s="27"/>
      <c r="K75" s="27"/>
      <c r="L75" s="28"/>
    </row>
    <row r="76" spans="1:12" x14ac:dyDescent="0.25">
      <c r="A76" s="26"/>
      <c r="B76" s="29"/>
      <c r="C76" s="29"/>
      <c r="D76" s="27"/>
      <c r="E76" s="27"/>
      <c r="F76" s="27"/>
      <c r="G76" s="27"/>
      <c r="H76" s="27"/>
      <c r="I76" s="27"/>
      <c r="J76" s="27"/>
      <c r="K76" s="27"/>
      <c r="L76" s="28"/>
    </row>
    <row r="77" spans="1:12" x14ac:dyDescent="0.25">
      <c r="A77" s="316" t="s">
        <v>76</v>
      </c>
      <c r="B77" s="316"/>
      <c r="C77" s="316"/>
      <c r="D77" s="316"/>
      <c r="E77" s="316"/>
      <c r="F77" s="316"/>
      <c r="G77" s="316"/>
      <c r="H77" s="316"/>
      <c r="I77" s="316"/>
      <c r="J77" s="316"/>
      <c r="K77" s="316"/>
      <c r="L77" s="316"/>
    </row>
    <row r="78" spans="1:12" ht="15.6" customHeight="1" x14ac:dyDescent="0.25">
      <c r="A78" s="313" t="s">
        <v>77</v>
      </c>
      <c r="B78" s="314"/>
      <c r="C78" s="314"/>
      <c r="D78" s="314"/>
      <c r="E78" s="314"/>
      <c r="F78" s="314"/>
      <c r="G78" s="314"/>
      <c r="H78" s="314"/>
      <c r="I78" s="314"/>
      <c r="J78" s="314"/>
      <c r="K78" s="314"/>
      <c r="L78" s="315"/>
    </row>
    <row r="79" spans="1:12" ht="15.6" customHeight="1" x14ac:dyDescent="0.25">
      <c r="A79" s="30"/>
      <c r="B79" s="326" t="s">
        <v>5</v>
      </c>
      <c r="C79" s="326"/>
      <c r="D79" s="326"/>
      <c r="E79" s="326"/>
      <c r="F79" s="326" t="s">
        <v>6</v>
      </c>
      <c r="G79" s="326" t="s">
        <v>7</v>
      </c>
      <c r="H79" s="326" t="s">
        <v>8</v>
      </c>
      <c r="I79" s="327" t="s">
        <v>9</v>
      </c>
      <c r="J79" s="328" t="s">
        <v>10</v>
      </c>
      <c r="K79" s="329"/>
      <c r="L79" s="332" t="s">
        <v>11</v>
      </c>
    </row>
    <row r="80" spans="1:12" ht="15.6" customHeight="1" x14ac:dyDescent="0.25">
      <c r="A80" s="30"/>
      <c r="B80" s="322" t="s">
        <v>12</v>
      </c>
      <c r="C80" s="322"/>
      <c r="D80" s="322" t="s">
        <v>13</v>
      </c>
      <c r="E80" s="322"/>
      <c r="F80" s="322"/>
      <c r="G80" s="322"/>
      <c r="H80" s="322"/>
      <c r="I80" s="325"/>
      <c r="J80" s="328"/>
      <c r="K80" s="329"/>
      <c r="L80" s="319"/>
    </row>
    <row r="81" spans="1:12" x14ac:dyDescent="0.25">
      <c r="A81" s="30"/>
      <c r="B81" s="31" t="s">
        <v>14</v>
      </c>
      <c r="C81" s="31" t="s">
        <v>15</v>
      </c>
      <c r="D81" s="31" t="s">
        <v>16</v>
      </c>
      <c r="E81" s="31" t="s">
        <v>17</v>
      </c>
      <c r="F81" s="322"/>
      <c r="G81" s="322"/>
      <c r="H81" s="322"/>
      <c r="I81" s="325"/>
      <c r="J81" s="330"/>
      <c r="K81" s="331"/>
      <c r="L81" s="319"/>
    </row>
    <row r="82" spans="1:12" x14ac:dyDescent="0.25">
      <c r="A82" s="32" t="s">
        <v>74</v>
      </c>
      <c r="B82" s="31">
        <f>'[7]WI Gas'!B82+[7]WEPCO!B82+[7]WPSC!B82+[7]Alliant!B82+[7]NSP!B82+[7]MWNG!B82+'[7]SWL&amp;P'!B82+'[7]City Gas'!B82+[7]SCVNG!B82+[7]Florence!B82+'[7]MG&amp;E'!B82</f>
        <v>1.9128787878787877E-2</v>
      </c>
      <c r="C82" s="31">
        <f>'[7]WI Gas'!C82+[7]WEPCO!C82+[7]WPSC!C82+[7]Alliant!C82+[7]NSP!C82+[7]MWNG!C82+'[7]SWL&amp;P'!C82+'[7]City Gas'!C82+[7]SCVNG!C82+[7]Florence!C82+'[7]MG&amp;E'!C82</f>
        <v>11.496401515151515</v>
      </c>
      <c r="D82" s="31">
        <f>'[7]WI Gas'!D82+[7]WEPCO!D82+[7]WPSC!D82+[7]Alliant!D82+[7]NSP!D82+[7]MWNG!D82+'[7]SWL&amp;P'!D82+'[7]City Gas'!D82+[7]SCVNG!D82+[7]Florence!D82+'[7]MG&amp;E'!D82</f>
        <v>0</v>
      </c>
      <c r="E82" s="31">
        <f>'[7]WI Gas'!E82+[7]WEPCO!E82+[7]WPSC!E82+[7]Alliant!E82+[7]NSP!E82+[7]MWNG!E82+'[7]SWL&amp;P'!E82+'[7]City Gas'!E82+[7]SCVNG!E82+[7]Florence!E82+'[7]MG&amp;E'!E82</f>
        <v>4041.3928257575762</v>
      </c>
      <c r="F82" s="31">
        <f>'[7]WI Gas'!F82+[7]WEPCO!F82+[7]WPSC!F82+[7]Alliant!F82+[7]NSP!F82+[7]MWNG!F82+'[7]SWL&amp;P'!F82+'[7]City Gas'!F82+[7]SCVNG!F82+[7]Florence!F82+'[7]MG&amp;E'!F82</f>
        <v>0</v>
      </c>
      <c r="G82" s="31">
        <f>'[7]WI Gas'!G82+[7]WEPCO!G82+[7]WPSC!G82+[7]Alliant!G82+[7]NSP!G82+[7]MWNG!G82+'[7]SWL&amp;P'!G82+'[7]City Gas'!G82+[7]SCVNG!G82+[7]Florence!G82+'[7]MG&amp;E'!G82</f>
        <v>169.26174242424244</v>
      </c>
      <c r="H82" s="31">
        <f>'[7]WI Gas'!H82+[7]WEPCO!H82+[7]WPSC!H82+[7]Alliant!H82+[7]NSP!H82+[7]MWNG!H82+'[7]SWL&amp;P'!H82+'[7]City Gas'!H82+[7]SCVNG!H82+[7]Florence!H82+'[7]MG&amp;E'!H82</f>
        <v>0</v>
      </c>
      <c r="I82" s="31">
        <f>'[7]WI Gas'!I82+[7]WEPCO!I82+[7]WPSC!I82+[7]Alliant!I82+[7]NSP!I82+[7]MWNG!I82+'[7]SWL&amp;P'!I82+'[7]City Gas'!I82+[7]SCVNG!I82+[7]Florence!I82+'[7]MG&amp;E'!I82</f>
        <v>26372.784905303033</v>
      </c>
      <c r="J82" s="317">
        <f>'[7]WI Gas'!J82:K82+[7]WEPCO!J82+[7]WPSC!J82+[7]Alliant!J82+[7]NSP!J82+[7]MWNG!J82+'[7]SWL&amp;P'!J82:K82+'[7]City Gas'!J82:K82+[7]SCVNG!J82+[7]Florence!J82+'[7]MG&amp;E'!J82:K82</f>
        <v>40.2469696969697</v>
      </c>
      <c r="K82" s="323"/>
      <c r="L82" s="33">
        <f>SUM(B82:J82)</f>
        <v>30635.201973484851</v>
      </c>
    </row>
    <row r="83" spans="1:12" x14ac:dyDescent="0.25">
      <c r="A83" s="34"/>
      <c r="B83" s="27"/>
      <c r="C83" s="27"/>
      <c r="D83" s="27"/>
      <c r="E83" s="27"/>
      <c r="F83" s="27"/>
      <c r="G83" s="27"/>
      <c r="H83" s="27"/>
      <c r="I83" s="27"/>
      <c r="J83" s="27"/>
      <c r="K83" s="27"/>
      <c r="L83" s="28"/>
    </row>
    <row r="84" spans="1:12" x14ac:dyDescent="0.25">
      <c r="A84" s="324" t="s">
        <v>78</v>
      </c>
      <c r="B84" s="324"/>
      <c r="C84" s="324"/>
      <c r="D84" s="324"/>
      <c r="E84" s="324"/>
      <c r="F84" s="324"/>
      <c r="G84" s="324"/>
      <c r="H84" s="324"/>
      <c r="I84" s="324"/>
      <c r="J84" s="324"/>
      <c r="K84" s="324"/>
      <c r="L84" s="324"/>
    </row>
    <row r="85" spans="1:12" x14ac:dyDescent="0.25">
      <c r="A85" s="35" t="s">
        <v>21</v>
      </c>
      <c r="B85" s="31" t="s">
        <v>22</v>
      </c>
      <c r="C85" s="31" t="s">
        <v>35</v>
      </c>
      <c r="D85" s="325" t="s">
        <v>36</v>
      </c>
      <c r="E85" s="325"/>
      <c r="F85" s="325" t="s">
        <v>24</v>
      </c>
      <c r="G85" s="325"/>
      <c r="H85" s="325" t="s">
        <v>25</v>
      </c>
      <c r="I85" s="325"/>
      <c r="J85" s="317" t="s">
        <v>37</v>
      </c>
      <c r="K85" s="323"/>
      <c r="L85" s="33" t="s">
        <v>11</v>
      </c>
    </row>
    <row r="86" spans="1:12" x14ac:dyDescent="0.25">
      <c r="A86" s="32" t="s">
        <v>5</v>
      </c>
      <c r="B86" s="31">
        <f>'[7]WI Gas'!B86+[7]WEPCO!B86+[7]WPSC!B86+[7]Alliant!B86+[7]NSP!B86+[7]MWNG!B86+'[7]SWL&amp;P'!B86+'[7]City Gas'!B86+[7]SCVNG!B86+[7]Florence!B86+'[7]MG&amp;E'!B86</f>
        <v>5.7386363636363638E-2</v>
      </c>
      <c r="C86" s="31">
        <f>'[7]WI Gas'!C86+[7]WEPCO!C86+[7]WPSC!C86+[7]Alliant!C86+[7]NSP!C86+[7]MWNG!C86+'[7]SWL&amp;P'!C86+'[7]City Gas'!C86+[7]SCVNG!C86+[7]Florence!C86+'[7]MG&amp;E'!C86</f>
        <v>3577.11531439394</v>
      </c>
      <c r="D86" s="317">
        <f>'[7]WI Gas'!D86:E86+[7]WEPCO!D86+[7]WPSC!D86+[7]Alliant!D86+[7]NSP!D86+[7]MWNG!D86+'[7]SWL&amp;P'!D86:E86+'[7]City Gas'!D86:E86+[7]SCVNG!D86+[7]Florence!D86+'[7]MG&amp;E'!D86:E86</f>
        <v>451.95343181818185</v>
      </c>
      <c r="E86" s="323"/>
      <c r="F86" s="317">
        <f>'[7]WI Gas'!F86:G86+[7]WEPCO!F86+[7]WPSC!F86+[7]Alliant!F86+[7]NSP!F86+[7]MWNG!F86+'[7]SWL&amp;P'!F86:G86+'[7]City Gas'!F86:G86+[7]SCVNG!F86+[7]Florence!F86+'[7]MG&amp;E'!F86:G86</f>
        <v>19.642464015151514</v>
      </c>
      <c r="G86" s="323"/>
      <c r="H86" s="317">
        <f>'[7]WI Gas'!H86:I86+[7]WEPCO!H86+[7]WPSC!H86+[7]Alliant!H86+[7]NSP!H86+[7]MWNG!H86+'[7]SWL&amp;P'!H86:I86+'[7]City Gas'!H86:I86+[7]SCVNG!H86+[7]Florence!H86+'[7]MG&amp;E'!H86:I86</f>
        <v>3.9373295454545456</v>
      </c>
      <c r="I86" s="323"/>
      <c r="J86" s="317">
        <f>'[7]WI Gas'!J86:K86+[7]WEPCO!J86+[7]WPSC!J86+[7]Alliant!J86+[7]NSP!J86+[7]MWNG!J86+'[7]SWL&amp;P'!J86:K86+'[7]City Gas'!J86:K86+[7]SCVNG!J86+[7]Florence!J86+'[7]MG&amp;E'!J86:K86</f>
        <v>0.14271780303030304</v>
      </c>
      <c r="K86" s="323"/>
      <c r="L86" s="33">
        <f>SUM(B86:J86)</f>
        <v>4052.8486439393946</v>
      </c>
    </row>
    <row r="87" spans="1:12" x14ac:dyDescent="0.25">
      <c r="A87" s="32" t="s">
        <v>28</v>
      </c>
      <c r="B87" s="31">
        <f>'[7]WI Gas'!B87+[7]WEPCO!B87+[7]WPSC!B87+[7]Alliant!B87+[7]NSP!B87+[7]MWNG!B87+'[7]SWL&amp;P'!B87+'[7]City Gas'!B87+[7]SCVNG!B87+[7]Florence!B87+'[7]MG&amp;E'!B87</f>
        <v>0</v>
      </c>
      <c r="C87" s="31">
        <f>'[7]WI Gas'!C87+[7]WEPCO!C87+[7]WPSC!C87+[7]Alliant!C87+[7]NSP!C87+[7]MWNG!C87+'[7]SWL&amp;P'!C87+'[7]City Gas'!C87+[7]SCVNG!C87+[7]Florence!C87+'[7]MG&amp;E'!C87</f>
        <v>0</v>
      </c>
      <c r="D87" s="317">
        <f>'[7]WI Gas'!D87:E87+[7]WEPCO!D87+[7]WPSC!D87+[7]Alliant!D87+[7]NSP!D87+[7]MWNG!D87+'[7]SWL&amp;P'!D87:E87+'[7]City Gas'!D87:E87+[7]SCVNG!D87+[7]Florence!D87+'[7]MG&amp;E'!D87:E87</f>
        <v>0</v>
      </c>
      <c r="E87" s="323"/>
      <c r="F87" s="317">
        <f>'[7]WI Gas'!F87:G87+[7]WEPCO!F87+[7]WPSC!F87+[7]Alliant!F87+[7]NSP!F87+[7]MWNG!F87+'[7]SWL&amp;P'!F87:G87+'[7]City Gas'!F87:G87+[7]SCVNG!F87+[7]Florence!F87+'[7]MG&amp;E'!F87:G87</f>
        <v>0</v>
      </c>
      <c r="G87" s="323"/>
      <c r="H87" s="317">
        <f>'[7]WI Gas'!H87:I87+[7]WEPCO!H87+[7]WPSC!H87+[7]Alliant!H87+[7]NSP!H87+[7]MWNG!H87+'[7]SWL&amp;P'!H87:I87+'[7]City Gas'!H87:I87+[7]SCVNG!H87+[7]Florence!H87+'[7]MG&amp;E'!H87:I87</f>
        <v>0</v>
      </c>
      <c r="I87" s="323"/>
      <c r="J87" s="317">
        <f>'[7]WI Gas'!J87:K87+[7]WEPCO!J87+[7]WPSC!J87+[7]Alliant!J87+[7]NSP!J87+[7]MWNG!J87+'[7]SWL&amp;P'!J87:K87+'[7]City Gas'!J87:K87+[7]SCVNG!J87+[7]Florence!J87+'[7]MG&amp;E'!J87:K87</f>
        <v>0</v>
      </c>
      <c r="K87" s="323"/>
      <c r="L87" s="33">
        <f t="shared" ref="L87:L94" si="4">SUM(B87:J87)</f>
        <v>0</v>
      </c>
    </row>
    <row r="88" spans="1:12" x14ac:dyDescent="0.25">
      <c r="A88" s="32" t="s">
        <v>7</v>
      </c>
      <c r="B88" s="31">
        <f>'[7]WI Gas'!B88+[7]WEPCO!B88+[7]WPSC!B88+[7]Alliant!B88+[7]NSP!B88+[7]MWNG!B88+'[7]SWL&amp;P'!B88+'[7]City Gas'!B88+[7]SCVNG!B88+[7]Florence!B88+'[7]MG&amp;E'!B88</f>
        <v>0</v>
      </c>
      <c r="C88" s="31">
        <f>'[7]WI Gas'!C88+[7]WEPCO!C88+[7]WPSC!C88+[7]Alliant!C88+[7]NSP!C88+[7]MWNG!C88+'[7]SWL&amp;P'!C88+'[7]City Gas'!C88+[7]SCVNG!C88+[7]Florence!C88+'[7]MG&amp;E'!C88</f>
        <v>0.50303030303030294</v>
      </c>
      <c r="D88" s="317">
        <f>'[7]WI Gas'!D88:E88+[7]WEPCO!D88+[7]WPSC!D88+[7]Alliant!D88+[7]NSP!D88+[7]MWNG!D88+'[7]SWL&amp;P'!D88:E88+'[7]City Gas'!D88:E88+[7]SCVNG!D88+[7]Florence!D88+'[7]MG&amp;E'!D88:E88</f>
        <v>168.75871212121211</v>
      </c>
      <c r="E88" s="323"/>
      <c r="F88" s="317">
        <f>'[7]WI Gas'!F88:G88+[7]WEPCO!F88+[7]WPSC!F88+[7]Alliant!F88+[7]NSP!F88+[7]MWNG!F88+'[7]SWL&amp;P'!F88:G88+'[7]City Gas'!F88:G88+[7]SCVNG!F88+[7]Florence!F88+'[7]MG&amp;E'!F88:G88</f>
        <v>0</v>
      </c>
      <c r="G88" s="323"/>
      <c r="H88" s="317">
        <f>'[7]WI Gas'!H88:I88+[7]WEPCO!H88+[7]WPSC!H88+[7]Alliant!H88+[7]NSP!H88+[7]MWNG!H88+'[7]SWL&amp;P'!H88:I88+'[7]City Gas'!H88:I88+[7]SCVNG!H88+[7]Florence!H88+'[7]MG&amp;E'!H88:I88</f>
        <v>0</v>
      </c>
      <c r="I88" s="323"/>
      <c r="J88" s="317">
        <f>'[7]WI Gas'!J88:K88+[7]WEPCO!J88+[7]WPSC!J88+[7]Alliant!J88+[7]NSP!J88+[7]MWNG!J88+'[7]SWL&amp;P'!J88:K88+'[7]City Gas'!J88:K88+[7]SCVNG!J88+[7]Florence!J88+'[7]MG&amp;E'!J88:K88</f>
        <v>0</v>
      </c>
      <c r="K88" s="323"/>
      <c r="L88" s="33">
        <f t="shared" si="4"/>
        <v>169.26174242424241</v>
      </c>
    </row>
    <row r="89" spans="1:12" x14ac:dyDescent="0.25">
      <c r="A89" s="32" t="s">
        <v>29</v>
      </c>
      <c r="B89" s="31">
        <f>'[7]WI Gas'!B89+[7]WEPCO!B89+[7]WPSC!B89+[7]Alliant!B89+[7]NSP!B89+[7]MWNG!B89+'[7]SWL&amp;P'!B89+'[7]City Gas'!B89+[7]SCVNG!B89+[7]Florence!B89+'[7]MG&amp;E'!B89</f>
        <v>0</v>
      </c>
      <c r="C89" s="31">
        <f>'[7]WI Gas'!C89+[7]WEPCO!C89+[7]WPSC!C89+[7]Alliant!C89+[7]NSP!C89+[7]MWNG!C89+'[7]SWL&amp;P'!C89+'[7]City Gas'!C89+[7]SCVNG!C89+[7]Florence!C89+'[7]MG&amp;E'!C89</f>
        <v>0</v>
      </c>
      <c r="D89" s="317">
        <f>'[7]WI Gas'!D89:E89+[7]WEPCO!D89+[7]WPSC!D89+[7]Alliant!D89+[7]NSP!D89+[7]MWNG!D89+'[7]SWL&amp;P'!D89:E89+'[7]City Gas'!D89:E89+[7]SCVNG!D89+[7]Florence!D89+'[7]MG&amp;E'!D89:E89</f>
        <v>0</v>
      </c>
      <c r="E89" s="323"/>
      <c r="F89" s="317">
        <f>'[7]WI Gas'!F89:G89+[7]WEPCO!F89+[7]WPSC!F89+[7]Alliant!F89+[7]NSP!F89+[7]MWNG!F89+'[7]SWL&amp;P'!F89:G89+'[7]City Gas'!F89:G89+[7]SCVNG!F89+[7]Florence!F89+'[7]MG&amp;E'!F89:G89</f>
        <v>0</v>
      </c>
      <c r="G89" s="323"/>
      <c r="H89" s="317">
        <f>'[7]WI Gas'!H89:I89+[7]WEPCO!H89+[7]WPSC!H89+[7]Alliant!H89+[7]NSP!H89+[7]MWNG!H89+'[7]SWL&amp;P'!H89:I89+'[7]City Gas'!H89:I89+[7]SCVNG!H89+[7]Florence!H89+'[7]MG&amp;E'!H89:I89</f>
        <v>0</v>
      </c>
      <c r="I89" s="323"/>
      <c r="J89" s="317">
        <f>'[7]WI Gas'!J89:K89+[7]WEPCO!J89+[7]WPSC!J89+[7]Alliant!J89+[7]NSP!J89+[7]MWNG!J89+'[7]SWL&amp;P'!J89:K89+'[7]City Gas'!J89:K89+[7]SCVNG!J89+[7]Florence!J89+'[7]MG&amp;E'!J89:K89</f>
        <v>0</v>
      </c>
      <c r="K89" s="323"/>
      <c r="L89" s="33">
        <f t="shared" si="4"/>
        <v>0</v>
      </c>
    </row>
    <row r="90" spans="1:12" x14ac:dyDescent="0.25">
      <c r="A90" s="32" t="s">
        <v>30</v>
      </c>
      <c r="B90" s="31">
        <f>'[7]WI Gas'!B90+[7]WEPCO!B90+[7]WPSC!B90+[7]Alliant!B90+[7]NSP!B90+[7]MWNG!B90+'[7]SWL&amp;P'!B90+'[7]City Gas'!B90+[7]SCVNG!B90+[7]Florence!B90+'[7]MG&amp;E'!B90</f>
        <v>0</v>
      </c>
      <c r="C90" s="31">
        <f>'[7]WI Gas'!C90+[7]WEPCO!C90+[7]WPSC!C90+[7]Alliant!C90+[7]NSP!C90+[7]MWNG!C90+'[7]SWL&amp;P'!C90+'[7]City Gas'!C90+[7]SCVNG!C90+[7]Florence!C90+'[7]MG&amp;E'!C90</f>
        <v>1.3193181818181818</v>
      </c>
      <c r="D90" s="317">
        <f>'[7]WI Gas'!D90:E90+[7]WEPCO!D90+[7]WPSC!D90+[7]Alliant!D90+[7]NSP!D90+[7]MWNG!D90+'[7]SWL&amp;P'!D90:E90+'[7]City Gas'!D90:E90+[7]SCVNG!D90+[7]Florence!D90+'[7]MG&amp;E'!D90:E90</f>
        <v>186.95227272727271</v>
      </c>
      <c r="E90" s="323"/>
      <c r="F90" s="317">
        <f>'[7]WI Gas'!F90:G90+[7]WEPCO!F90+[7]WPSC!F90+[7]Alliant!F90+[7]NSP!F90+[7]MWNG!F90+'[7]SWL&amp;P'!F90:G90+'[7]City Gas'!F90:G90+[7]SCVNG!F90+[7]Florence!F90+'[7]MG&amp;E'!F90:G90</f>
        <v>0</v>
      </c>
      <c r="G90" s="323"/>
      <c r="H90" s="317">
        <f>'[7]WI Gas'!H90:I90+[7]WEPCO!H90+[7]WPSC!H90+[7]Alliant!H90+[7]NSP!H90+[7]MWNG!H90+'[7]SWL&amp;P'!H90:I90+'[7]City Gas'!H90:I90+[7]SCVNG!H90+[7]Florence!H90+'[7]MG&amp;E'!H90:I90</f>
        <v>0</v>
      </c>
      <c r="I90" s="323"/>
      <c r="J90" s="317">
        <f>'[7]WI Gas'!J90:K90+[7]WEPCO!J90+[7]WPSC!J90+[7]Alliant!J90+[7]NSP!J90+[7]MWNG!J90+'[7]SWL&amp;P'!J90:K90+'[7]City Gas'!J90:K90+[7]SCVNG!J90+[7]Florence!J90+'[7]MG&amp;E'!J90:K90</f>
        <v>0</v>
      </c>
      <c r="K90" s="323"/>
      <c r="L90" s="33">
        <f t="shared" si="4"/>
        <v>188.27159090909089</v>
      </c>
    </row>
    <row r="91" spans="1:12" x14ac:dyDescent="0.25">
      <c r="A91" s="32" t="s">
        <v>31</v>
      </c>
      <c r="B91" s="31">
        <f>'[7]WI Gas'!B91+[7]WEPCO!B91+[7]WPSC!B91+[7]Alliant!B91+[7]NSP!B91+[7]MWNG!B91+'[7]SWL&amp;P'!B91+'[7]City Gas'!B91+[7]SCVNG!B91+[7]Florence!B91+'[7]MG&amp;E'!B91</f>
        <v>0.78428030303030305</v>
      </c>
      <c r="C91" s="31">
        <f>'[7]WI Gas'!C91+[7]WEPCO!C91+[7]WPSC!C91+[7]Alliant!C91+[7]NSP!C91+[7]MWNG!C91+'[7]SWL&amp;P'!C91+'[7]City Gas'!C91+[7]SCVNG!C91+[7]Florence!C91+'[7]MG&amp;E'!C91</f>
        <v>25826.864106060602</v>
      </c>
      <c r="D91" s="317">
        <f>'[7]WI Gas'!D91:E91+[7]WEPCO!D91+[7]WPSC!D91+[7]Alliant!D91+[7]NSP!D91+[7]MWNG!D91+'[7]SWL&amp;P'!D91:E91+'[7]City Gas'!D91:E91+[7]SCVNG!D91+[7]Florence!D91+'[7]MG&amp;E'!D91:E91</f>
        <v>331.41353598484858</v>
      </c>
      <c r="E91" s="323"/>
      <c r="F91" s="317">
        <f>'[7]WI Gas'!F91:G91+[7]WEPCO!F91+[7]WPSC!F91+[7]Alliant!F91+[7]NSP!F91+[7]MWNG!F91+'[7]SWL&amp;P'!F91:G91+'[7]City Gas'!F91:G91+[7]SCVNG!F91+[7]Florence!F91+'[7]MG&amp;E'!F91:G91</f>
        <v>23.342969696969696</v>
      </c>
      <c r="G91" s="323"/>
      <c r="H91" s="317">
        <f>'[7]WI Gas'!H91:I91+[7]WEPCO!H91+[7]WPSC!H91+[7]Alliant!H91+[7]NSP!H91+[7]MWNG!H91+'[7]SWL&amp;P'!H91:I91+'[7]City Gas'!H91:I91+[7]SCVNG!H91+[7]Florence!H91+'[7]MG&amp;E'!H91:I91</f>
        <v>2.1084223484848481</v>
      </c>
      <c r="I91" s="323"/>
      <c r="J91" s="317">
        <f>'[7]WI Gas'!J91:K91+[7]WEPCO!J91+[7]WPSC!J91+[7]Alliant!J91+[7]NSP!J91+[7]MWNG!J91+'[7]SWL&amp;P'!J91:K91+'[7]City Gas'!J91:K91+[7]SCVNG!J91+[7]Florence!J91+'[7]MG&amp;E'!J91:K91</f>
        <v>0</v>
      </c>
      <c r="K91" s="323"/>
      <c r="L91" s="33">
        <f t="shared" si="4"/>
        <v>26184.513314393931</v>
      </c>
    </row>
    <row r="92" spans="1:12" x14ac:dyDescent="0.25">
      <c r="A92" s="32" t="s">
        <v>32</v>
      </c>
      <c r="B92" s="31">
        <f>'[7]WI Gas'!B92+[7]WEPCO!B92+[7]WPSC!B92+[7]Alliant!B92+[7]NSP!B92+[7]MWNG!B92+'[7]SWL&amp;P'!B92+'[7]City Gas'!B92+[7]SCVNG!B92+[7]Florence!B92+'[7]MG&amp;E'!B92</f>
        <v>0</v>
      </c>
      <c r="C92" s="31">
        <f>'[7]WI Gas'!C92+[7]WEPCO!C92+[7]WPSC!C92+[7]Alliant!C92+[7]NSP!C92+[7]MWNG!C92+'[7]SWL&amp;P'!C92+'[7]City Gas'!C92+[7]SCVNG!C92+[7]Florence!C92+'[7]MG&amp;E'!C92</f>
        <v>0</v>
      </c>
      <c r="D92" s="317">
        <f>'[7]WI Gas'!D92:E92+[7]WEPCO!D92+[7]WPSC!D92+[7]Alliant!D92+[7]NSP!D92+[7]MWNG!D92+'[7]SWL&amp;P'!D92:E92+'[7]City Gas'!D92:E92+[7]SCVNG!D92+[7]Florence!D92+'[7]MG&amp;E'!D92:E92</f>
        <v>0</v>
      </c>
      <c r="E92" s="323"/>
      <c r="F92" s="317">
        <f>'[7]WI Gas'!F92:G92+[7]WEPCO!F92+[7]WPSC!F92+[7]Alliant!F92+[7]NSP!F92+[7]MWNG!F92+'[7]SWL&amp;P'!F92:G92+'[7]City Gas'!F92:G92+[7]SCVNG!F92+[7]Florence!F92+'[7]MG&amp;E'!F92:G92</f>
        <v>0</v>
      </c>
      <c r="G92" s="323"/>
      <c r="H92" s="317">
        <f>'[7]WI Gas'!H92:I92+[7]WEPCO!H92+[7]WPSC!H92+[7]Alliant!H92+[7]NSP!H92+[7]MWNG!H92+'[7]SWL&amp;P'!H92:I92+'[7]City Gas'!H92:I92+[7]SCVNG!H92+[7]Florence!H92+'[7]MG&amp;E'!H92:I92</f>
        <v>0</v>
      </c>
      <c r="I92" s="323"/>
      <c r="J92" s="317">
        <f>'[7]WI Gas'!J92:K92+[7]WEPCO!J92+[7]WPSC!J92+[7]Alliant!J92+[7]NSP!J92+[7]MWNG!J92+'[7]SWL&amp;P'!J92:K92+'[7]City Gas'!J92:K92+[7]SCVNG!J92+[7]Florence!J92+'[7]MG&amp;E'!J92:K92</f>
        <v>0</v>
      </c>
      <c r="K92" s="323"/>
      <c r="L92" s="33">
        <f t="shared" si="4"/>
        <v>0</v>
      </c>
    </row>
    <row r="93" spans="1:12" x14ac:dyDescent="0.25">
      <c r="A93" s="32" t="s">
        <v>10</v>
      </c>
      <c r="B93" s="31">
        <f>'[7]WI Gas'!B93+[7]WEPCO!B93+[7]WPSC!B93+[7]Alliant!B93+[7]NSP!B93+[7]MWNG!B93+'[7]SWL&amp;P'!B93+'[7]City Gas'!B93+[7]SCVNG!B93+[7]Florence!B93+'[7]MG&amp;E'!B93</f>
        <v>0</v>
      </c>
      <c r="C93" s="31">
        <f>'[7]WI Gas'!C93+[7]WEPCO!C93+[7]WPSC!C93+[7]Alliant!C93+[7]NSP!C93+[7]MWNG!C93+'[7]SWL&amp;P'!C93+'[7]City Gas'!C93+[7]SCVNG!C93+[7]Florence!C93+'[7]MG&amp;E'!C93</f>
        <v>0</v>
      </c>
      <c r="D93" s="317">
        <f>'[7]WI Gas'!D93:E93+[7]WEPCO!D93+[7]WPSC!D93+[7]Alliant!D93+[7]NSP!D93+[7]MWNG!D93+'[7]SWL&amp;P'!D93:E93+'[7]City Gas'!D93:E93+[7]SCVNG!D93+[7]Florence!D93+'[7]MG&amp;E'!D93:E93</f>
        <v>0</v>
      </c>
      <c r="E93" s="323"/>
      <c r="F93" s="317">
        <f>'[7]WI Gas'!F93:G93+[7]WEPCO!F93+[7]WPSC!F93+[7]Alliant!F93+[7]NSP!F93+[7]MWNG!F93+'[7]SWL&amp;P'!F93:G93+'[7]City Gas'!F93:G93+[7]SCVNG!F93+[7]Florence!F93+'[7]MG&amp;E'!F93:G93</f>
        <v>0</v>
      </c>
      <c r="G93" s="323"/>
      <c r="H93" s="317">
        <f>'[7]WI Gas'!H93:I93+[7]WEPCO!H93+[7]WPSC!H93+[7]Alliant!H93+[7]NSP!H93+[7]MWNG!H93+'[7]SWL&amp;P'!H93:I93+'[7]City Gas'!H93:I93+[7]SCVNG!H93+[7]Florence!H93+'[7]MG&amp;E'!H93:I93</f>
        <v>0</v>
      </c>
      <c r="I93" s="323"/>
      <c r="J93" s="317">
        <f>'[7]WI Gas'!J93:K93+[7]WEPCO!J93+[7]WPSC!J93+[7]Alliant!J93+[7]NSP!J93+[7]MWNG!J93+'[7]SWL&amp;P'!J93:K93+'[7]City Gas'!J93:K93+[7]SCVNG!J93+[7]Florence!J93+'[7]MG&amp;E'!J93:K93</f>
        <v>0</v>
      </c>
      <c r="K93" s="323"/>
      <c r="L93" s="33">
        <f t="shared" si="4"/>
        <v>0</v>
      </c>
    </row>
    <row r="94" spans="1:12" x14ac:dyDescent="0.25">
      <c r="A94" s="32" t="s">
        <v>10</v>
      </c>
      <c r="B94" s="31">
        <f>'[7]WI Gas'!B94+[7]WEPCO!B94+[7]WPSC!B94+[7]Alliant!B94+[7]NSP!B94+[7]MWNG!B94+'[7]SWL&amp;P'!B94+'[7]City Gas'!B94+[7]SCVNG!B94+[7]Florence!B94+'[7]MG&amp;E'!B94</f>
        <v>6.3890151515151512</v>
      </c>
      <c r="C94" s="31">
        <f>'[7]WI Gas'!C94+[7]WEPCO!C94+[7]WPSC!C94+[7]Alliant!C94+[7]NSP!C94+[7]MWNG!C94+'[7]SWL&amp;P'!C94+'[7]City Gas'!C94+[7]SCVNG!C94+[7]Florence!C94+'[7]MG&amp;E'!C94</f>
        <v>32.557196969696967</v>
      </c>
      <c r="D94" s="317">
        <f>'[7]WI Gas'!D94:E94+[7]WEPCO!D94+[7]WPSC!D94+[7]Alliant!D94+[7]NSP!D94+[7]MWNG!D94+'[7]SWL&amp;P'!D94:E94+'[7]City Gas'!D94:E94+[7]SCVNG!D94+[7]Florence!D94+'[7]MG&amp;E'!D94:E94</f>
        <v>1.2433712121212122</v>
      </c>
      <c r="E94" s="323"/>
      <c r="F94" s="317">
        <f>'[7]WI Gas'!F94:G94+[7]WEPCO!F94+[7]WPSC!F94+[7]Alliant!F94+[7]NSP!F94+[7]MWNG!F94+'[7]SWL&amp;P'!F94:G94+'[7]City Gas'!F94:G94+[7]SCVNG!F94+[7]Florence!F94+'[7]MG&amp;E'!F94:G94</f>
        <v>5.7386363636363638E-2</v>
      </c>
      <c r="G94" s="323"/>
      <c r="H94" s="317">
        <f>'[7]WI Gas'!H94:I94+[7]WEPCO!H94+[7]WPSC!H94+[7]Alliant!H94+[7]NSP!H94+[7]MWNG!H94+'[7]SWL&amp;P'!H94:I94+'[7]City Gas'!H94:I94+[7]SCVNG!H94+[7]Florence!H94+'[7]MG&amp;E'!H94:I94</f>
        <v>0</v>
      </c>
      <c r="I94" s="323"/>
      <c r="J94" s="317">
        <f>'[7]WI Gas'!J94:K94+[7]WEPCO!J94+[7]WPSC!J94+[7]Alliant!J94+[7]NSP!J94+[7]MWNG!J94+'[7]SWL&amp;P'!J94:K94+'[7]City Gas'!J94:K94+[7]SCVNG!J94+[7]Florence!J94+'[7]MG&amp;E'!J94:K94</f>
        <v>0</v>
      </c>
      <c r="K94" s="323"/>
      <c r="L94" s="33">
        <f t="shared" si="4"/>
        <v>40.246969696969693</v>
      </c>
    </row>
    <row r="95" spans="1:12" x14ac:dyDescent="0.25">
      <c r="A95" s="36" t="s">
        <v>11</v>
      </c>
      <c r="B95" s="33">
        <f>SUM(B86:B94)</f>
        <v>7.230681818181818</v>
      </c>
      <c r="C95" s="33">
        <f t="shared" ref="C95:J95" si="5">SUM(C86:C94)</f>
        <v>29438.358965909087</v>
      </c>
      <c r="D95" s="319">
        <f t="shared" si="5"/>
        <v>1140.3213238636365</v>
      </c>
      <c r="E95" s="319">
        <f t="shared" si="5"/>
        <v>0</v>
      </c>
      <c r="F95" s="319">
        <f t="shared" si="5"/>
        <v>43.042820075757568</v>
      </c>
      <c r="G95" s="319">
        <f t="shared" si="5"/>
        <v>0</v>
      </c>
      <c r="H95" s="319">
        <f t="shared" si="5"/>
        <v>6.0457518939393937</v>
      </c>
      <c r="I95" s="319">
        <f t="shared" si="5"/>
        <v>0</v>
      </c>
      <c r="J95" s="320">
        <f t="shared" si="5"/>
        <v>0.14271780303030304</v>
      </c>
      <c r="K95" s="321"/>
      <c r="L95" s="33">
        <f t="shared" ref="L95" si="6">SUM(L86:L94)</f>
        <v>30635.142261363631</v>
      </c>
    </row>
    <row r="96" spans="1:12" x14ac:dyDescent="0.25">
      <c r="A96" s="37"/>
      <c r="B96" s="37"/>
      <c r="C96" s="37"/>
      <c r="D96" s="37"/>
      <c r="E96" s="37"/>
      <c r="F96" s="37"/>
      <c r="G96" s="37"/>
      <c r="H96" s="37"/>
      <c r="I96" s="37"/>
      <c r="J96" s="37"/>
      <c r="K96" s="37"/>
      <c r="L96" s="38"/>
    </row>
    <row r="97" spans="1:12" x14ac:dyDescent="0.25">
      <c r="A97" s="313" t="s">
        <v>79</v>
      </c>
      <c r="B97" s="314"/>
      <c r="C97" s="314"/>
      <c r="D97" s="314"/>
      <c r="E97" s="314"/>
      <c r="F97" s="314"/>
      <c r="G97" s="314"/>
      <c r="H97" s="314"/>
      <c r="I97" s="314"/>
      <c r="J97" s="314"/>
      <c r="K97" s="314"/>
      <c r="L97" s="315"/>
    </row>
    <row r="98" spans="1:12" x14ac:dyDescent="0.25">
      <c r="A98" s="30"/>
      <c r="B98" s="39" t="s">
        <v>22</v>
      </c>
      <c r="C98" s="39" t="s">
        <v>39</v>
      </c>
      <c r="D98" s="39" t="s">
        <v>40</v>
      </c>
      <c r="E98" s="39" t="s">
        <v>41</v>
      </c>
      <c r="F98" s="39" t="s">
        <v>42</v>
      </c>
      <c r="G98" s="39" t="s">
        <v>43</v>
      </c>
      <c r="H98" s="39" t="s">
        <v>44</v>
      </c>
      <c r="I98" s="39" t="s">
        <v>45</v>
      </c>
      <c r="J98" s="39" t="s">
        <v>46</v>
      </c>
      <c r="K98" s="39" t="s">
        <v>47</v>
      </c>
      <c r="L98" s="40" t="s">
        <v>11</v>
      </c>
    </row>
    <row r="99" spans="1:12" x14ac:dyDescent="0.25">
      <c r="A99" s="32" t="s">
        <v>74</v>
      </c>
      <c r="B99" s="31">
        <f>'[7]WI Gas'!B99+[7]WEPCO!B99+[7]WPSC!B99+[7]Alliant!B99+[7]NSP!B99+[7]MWNG!B99+'[7]SWL&amp;P'!B99+'[7]City Gas'!B99+[7]SCVNG!B99+[7]Florence!B99+'[7]MG&amp;E'!B99</f>
        <v>287.85973295454545</v>
      </c>
      <c r="C99" s="31">
        <f>'[7]WI Gas'!C99+[7]WEPCO!C99+[7]WPSC!C99+[7]Alliant!C99+[7]NSP!C99+[7]MWNG!C99+'[7]SWL&amp;P'!C99+'[7]City Gas'!C99+[7]SCVNG!C99+[7]Florence!C99+'[7]MG&amp;E'!C99</f>
        <v>29.176865530303029</v>
      </c>
      <c r="D99" s="31">
        <f>'[7]WI Gas'!D99+[7]WEPCO!D99+[7]WPSC!D99+[7]Alliant!D99+[7]NSP!D99+[7]MWNG!D99+'[7]SWL&amp;P'!D99+'[7]City Gas'!D99+[7]SCVNG!D99+[7]Florence!D99+'[7]MG&amp;E'!D99</f>
        <v>19.45764015151515</v>
      </c>
      <c r="E99" s="31">
        <f>'[7]WI Gas'!E99+[7]WEPCO!E99+[7]WPSC!E99+[7]Alliant!E99+[7]NSP!E99+[7]MWNG!E99+'[7]SWL&amp;P'!E99+'[7]City Gas'!E99+[7]SCVNG!E99+[7]Florence!E99+'[7]MG&amp;E'!E99</f>
        <v>595.86220265151519</v>
      </c>
      <c r="F99" s="31">
        <f>'[7]WI Gas'!F99+[7]WEPCO!F99+[7]WPSC!F99+[7]Alliant!F99+[7]NSP!F99+[7]MWNG!F99+'[7]SWL&amp;P'!F99+'[7]City Gas'!F99+[7]SCVNG!F99+[7]Florence!F99+'[7]MG&amp;E'!F99</f>
        <v>3099.9353484848489</v>
      </c>
      <c r="G99" s="31">
        <f>'[7]WI Gas'!G99+[7]WEPCO!G99+[7]WPSC!G99+[7]Alliant!G99+[7]NSP!G99+[7]MWNG!G99+'[7]SWL&amp;P'!G99+'[7]City Gas'!G99+[7]SCVNG!G99+[7]Florence!G99+'[7]MG&amp;E'!G99</f>
        <v>4881.6803446969689</v>
      </c>
      <c r="H99" s="31">
        <f>'[7]WI Gas'!H99+[7]WEPCO!H99+[7]WPSC!H99+[7]Alliant!H99+[7]NSP!H99+[7]MWNG!H99+'[7]SWL&amp;P'!H99+'[7]City Gas'!H99+[7]SCVNG!H99+[7]Florence!H99+'[7]MG&amp;E'!H99</f>
        <v>4514.9164109848489</v>
      </c>
      <c r="I99" s="31">
        <f>'[7]WI Gas'!I99+[7]WEPCO!I99+[7]WPSC!I99+[7]Alliant!I99+[7]NSP!I99+[7]MWNG!I99+'[7]SWL&amp;P'!I99+'[7]City Gas'!I99+[7]SCVNG!I99+[7]Florence!I99+'[7]MG&amp;E'!I99</f>
        <v>6492.6435492424234</v>
      </c>
      <c r="J99" s="31">
        <f>'[7]WI Gas'!J99+[7]WEPCO!J99+[7]WPSC!J99+[7]Alliant!J99+[7]NSP!J99+[7]MWNG!J99+'[7]SWL&amp;P'!J99+'[7]City Gas'!J99+[7]SCVNG!J99+[7]Florence!J99+'[7]MG&amp;E'!J99</f>
        <v>5095.9535340909079</v>
      </c>
      <c r="K99" s="31">
        <f>'[7]WI Gas'!K99+[7]WEPCO!K99+[7]WPSC!K99+[7]Alliant!K99+[7]NSP!K99+[7]MWNG!K99+'[7]SWL&amp;P'!K99+'[7]City Gas'!K99+[7]SCVNG!K99+[7]Florence!K99+'[7]MG&amp;E'!K99</f>
        <v>5617.6566325757567</v>
      </c>
      <c r="L99" s="33">
        <f>SUM(B99:K99)</f>
        <v>30635.142261363635</v>
      </c>
    </row>
    <row r="100" spans="1:12" x14ac:dyDescent="0.25">
      <c r="A100" s="41"/>
      <c r="B100" s="42"/>
      <c r="C100" s="42"/>
      <c r="D100" s="42"/>
      <c r="E100" s="42"/>
      <c r="F100" s="42"/>
      <c r="G100" s="42"/>
      <c r="H100" s="42"/>
      <c r="I100" s="42"/>
      <c r="J100" s="42"/>
      <c r="K100" s="42"/>
      <c r="L100" s="43"/>
    </row>
    <row r="101" spans="1:12" x14ac:dyDescent="0.25">
      <c r="A101" s="316" t="s">
        <v>80</v>
      </c>
      <c r="B101" s="316"/>
      <c r="C101" s="316"/>
      <c r="D101" s="316"/>
      <c r="E101" s="316"/>
      <c r="F101" s="316"/>
      <c r="G101" s="316"/>
      <c r="H101" s="316"/>
      <c r="I101" s="316"/>
      <c r="J101" s="316"/>
      <c r="K101" s="316"/>
      <c r="L101" s="316"/>
    </row>
    <row r="102" spans="1:12" x14ac:dyDescent="0.25">
      <c r="A102" s="313" t="s">
        <v>81</v>
      </c>
      <c r="B102" s="314"/>
      <c r="C102" s="314"/>
      <c r="D102" s="314"/>
      <c r="E102" s="314"/>
      <c r="F102" s="314"/>
      <c r="G102" s="314"/>
      <c r="H102" s="314"/>
      <c r="I102" s="314"/>
      <c r="J102" s="314"/>
      <c r="K102" s="314"/>
      <c r="L102" s="315"/>
    </row>
    <row r="103" spans="1:12" ht="15.6" customHeight="1" x14ac:dyDescent="0.25">
      <c r="A103" s="30"/>
      <c r="B103" s="326" t="s">
        <v>5</v>
      </c>
      <c r="C103" s="326"/>
      <c r="D103" s="326"/>
      <c r="E103" s="326"/>
      <c r="F103" s="326" t="s">
        <v>6</v>
      </c>
      <c r="G103" s="326" t="s">
        <v>7</v>
      </c>
      <c r="H103" s="326" t="s">
        <v>8</v>
      </c>
      <c r="I103" s="327" t="s">
        <v>9</v>
      </c>
      <c r="J103" s="328" t="s">
        <v>10</v>
      </c>
      <c r="K103" s="329"/>
      <c r="L103" s="332" t="s">
        <v>11</v>
      </c>
    </row>
    <row r="104" spans="1:12" ht="15.6" customHeight="1" x14ac:dyDescent="0.25">
      <c r="A104" s="30"/>
      <c r="B104" s="322" t="s">
        <v>12</v>
      </c>
      <c r="C104" s="322"/>
      <c r="D104" s="322" t="s">
        <v>13</v>
      </c>
      <c r="E104" s="322"/>
      <c r="F104" s="322"/>
      <c r="G104" s="322"/>
      <c r="H104" s="322"/>
      <c r="I104" s="325"/>
      <c r="J104" s="328"/>
      <c r="K104" s="329"/>
      <c r="L104" s="319"/>
    </row>
    <row r="105" spans="1:12" x14ac:dyDescent="0.25">
      <c r="A105" s="30"/>
      <c r="B105" s="31" t="s">
        <v>14</v>
      </c>
      <c r="C105" s="31" t="s">
        <v>15</v>
      </c>
      <c r="D105" s="31" t="s">
        <v>16</v>
      </c>
      <c r="E105" s="31" t="s">
        <v>17</v>
      </c>
      <c r="F105" s="322"/>
      <c r="G105" s="322"/>
      <c r="H105" s="322"/>
      <c r="I105" s="325"/>
      <c r="J105" s="330"/>
      <c r="K105" s="331"/>
      <c r="L105" s="319"/>
    </row>
    <row r="106" spans="1:12" x14ac:dyDescent="0.25">
      <c r="A106" s="32" t="s">
        <v>82</v>
      </c>
      <c r="B106" s="31">
        <f>B12+B82</f>
        <v>1.9128787878787877E-2</v>
      </c>
      <c r="C106" s="31">
        <f t="shared" ref="C106:I106" si="7">C12+C82</f>
        <v>37.096401515151513</v>
      </c>
      <c r="D106" s="31">
        <f t="shared" si="7"/>
        <v>0</v>
      </c>
      <c r="E106" s="31">
        <f t="shared" si="7"/>
        <v>15810.658825757575</v>
      </c>
      <c r="F106" s="31">
        <f>F12+F82</f>
        <v>0</v>
      </c>
      <c r="G106" s="31">
        <f t="shared" si="7"/>
        <v>169.26174242424244</v>
      </c>
      <c r="H106" s="31">
        <f t="shared" si="7"/>
        <v>0</v>
      </c>
      <c r="I106" s="31">
        <f t="shared" si="7"/>
        <v>55399.111905303034</v>
      </c>
      <c r="J106" s="317">
        <f>J82+J12</f>
        <v>102.5469696969697</v>
      </c>
      <c r="K106" s="323"/>
      <c r="L106" s="33">
        <f>SUM(B106:J106)</f>
        <v>71518.694973484846</v>
      </c>
    </row>
    <row r="107" spans="1:12" x14ac:dyDescent="0.25">
      <c r="A107" s="34"/>
      <c r="B107" s="27"/>
      <c r="C107" s="27"/>
      <c r="D107" s="27"/>
      <c r="E107" s="27"/>
      <c r="F107" s="27"/>
      <c r="G107" s="27"/>
      <c r="H107" s="27"/>
      <c r="I107" s="27"/>
      <c r="J107" s="27"/>
      <c r="K107" s="27"/>
      <c r="L107" s="28"/>
    </row>
    <row r="108" spans="1:12" x14ac:dyDescent="0.25">
      <c r="A108" s="324" t="s">
        <v>83</v>
      </c>
      <c r="B108" s="324"/>
      <c r="C108" s="324"/>
      <c r="D108" s="324"/>
      <c r="E108" s="324"/>
      <c r="F108" s="324"/>
      <c r="G108" s="324"/>
      <c r="H108" s="324"/>
      <c r="I108" s="324"/>
      <c r="J108" s="324"/>
      <c r="K108" s="324"/>
      <c r="L108" s="324"/>
    </row>
    <row r="109" spans="1:12" x14ac:dyDescent="0.25">
      <c r="A109" s="35" t="s">
        <v>21</v>
      </c>
      <c r="B109" s="31" t="s">
        <v>22</v>
      </c>
      <c r="C109" s="31" t="s">
        <v>23</v>
      </c>
      <c r="D109" s="325" t="s">
        <v>24</v>
      </c>
      <c r="E109" s="325"/>
      <c r="F109" s="325" t="s">
        <v>25</v>
      </c>
      <c r="G109" s="325"/>
      <c r="H109" s="325" t="s">
        <v>26</v>
      </c>
      <c r="I109" s="325"/>
      <c r="J109" s="317" t="s">
        <v>27</v>
      </c>
      <c r="K109" s="323"/>
      <c r="L109" s="33" t="s">
        <v>11</v>
      </c>
    </row>
    <row r="110" spans="1:12" x14ac:dyDescent="0.25">
      <c r="A110" s="32" t="s">
        <v>5</v>
      </c>
      <c r="B110" s="31">
        <f t="shared" ref="B110:B118" si="8">B17+B86</f>
        <v>4.8573863636363637</v>
      </c>
      <c r="C110" s="31">
        <f t="shared" ref="C110:C118" si="9">C17+D86+C86</f>
        <v>8878.5577462121219</v>
      </c>
      <c r="D110" s="317">
        <f t="shared" ref="D110:D118" si="10">D17+F86</f>
        <v>3595.2914640151516</v>
      </c>
      <c r="E110" s="318"/>
      <c r="F110" s="317">
        <f t="shared" ref="F110:F118" si="11">F17+H86</f>
        <v>2635.0463295454551</v>
      </c>
      <c r="G110" s="318"/>
      <c r="H110" s="317">
        <f t="shared" ref="H110:H118" si="12">H17+J86</f>
        <v>535.0727178030304</v>
      </c>
      <c r="I110" s="318"/>
      <c r="J110" s="317">
        <f t="shared" ref="J110:J118" si="13">J17</f>
        <v>198.91</v>
      </c>
      <c r="K110" s="318"/>
      <c r="L110" s="33">
        <f>SUM(B110:K110)</f>
        <v>15847.735643939395</v>
      </c>
    </row>
    <row r="111" spans="1:12" x14ac:dyDescent="0.25">
      <c r="A111" s="32" t="s">
        <v>28</v>
      </c>
      <c r="B111" s="31">
        <f t="shared" si="8"/>
        <v>0</v>
      </c>
      <c r="C111" s="31">
        <f t="shared" si="9"/>
        <v>0</v>
      </c>
      <c r="D111" s="317">
        <f t="shared" si="10"/>
        <v>0</v>
      </c>
      <c r="E111" s="318"/>
      <c r="F111" s="317">
        <f t="shared" si="11"/>
        <v>0</v>
      </c>
      <c r="G111" s="318"/>
      <c r="H111" s="317">
        <f t="shared" si="12"/>
        <v>0</v>
      </c>
      <c r="I111" s="318"/>
      <c r="J111" s="317">
        <f t="shared" si="13"/>
        <v>0</v>
      </c>
      <c r="K111" s="318"/>
      <c r="L111" s="33">
        <f t="shared" ref="L111:L118" si="14">SUM(B111:K111)</f>
        <v>0</v>
      </c>
    </row>
    <row r="112" spans="1:12" x14ac:dyDescent="0.25">
      <c r="A112" s="32" t="s">
        <v>7</v>
      </c>
      <c r="B112" s="31">
        <f t="shared" si="8"/>
        <v>0</v>
      </c>
      <c r="C112" s="31">
        <f t="shared" si="9"/>
        <v>169.26174242424241</v>
      </c>
      <c r="D112" s="317">
        <f t="shared" si="10"/>
        <v>0</v>
      </c>
      <c r="E112" s="318"/>
      <c r="F112" s="317">
        <f t="shared" si="11"/>
        <v>0</v>
      </c>
      <c r="G112" s="318"/>
      <c r="H112" s="317">
        <f t="shared" si="12"/>
        <v>0</v>
      </c>
      <c r="I112" s="318"/>
      <c r="J112" s="317">
        <f t="shared" si="13"/>
        <v>0</v>
      </c>
      <c r="K112" s="318"/>
      <c r="L112" s="33">
        <f t="shared" si="14"/>
        <v>169.26174242424241</v>
      </c>
    </row>
    <row r="113" spans="1:12" x14ac:dyDescent="0.25">
      <c r="A113" s="32" t="s">
        <v>29</v>
      </c>
      <c r="B113" s="31">
        <f t="shared" si="8"/>
        <v>0</v>
      </c>
      <c r="C113" s="31">
        <f t="shared" si="9"/>
        <v>0</v>
      </c>
      <c r="D113" s="317">
        <f t="shared" si="10"/>
        <v>0</v>
      </c>
      <c r="E113" s="318"/>
      <c r="F113" s="317">
        <f t="shared" si="11"/>
        <v>0</v>
      </c>
      <c r="G113" s="318"/>
      <c r="H113" s="317">
        <f t="shared" si="12"/>
        <v>0</v>
      </c>
      <c r="I113" s="318"/>
      <c r="J113" s="317">
        <f t="shared" si="13"/>
        <v>0</v>
      </c>
      <c r="K113" s="318"/>
      <c r="L113" s="33">
        <f t="shared" si="14"/>
        <v>0</v>
      </c>
    </row>
    <row r="114" spans="1:12" x14ac:dyDescent="0.25">
      <c r="A114" s="32" t="s">
        <v>30</v>
      </c>
      <c r="B114" s="31">
        <f t="shared" si="8"/>
        <v>0</v>
      </c>
      <c r="C114" s="31">
        <f t="shared" si="9"/>
        <v>188.27159090909089</v>
      </c>
      <c r="D114" s="317">
        <f t="shared" si="10"/>
        <v>0</v>
      </c>
      <c r="E114" s="318"/>
      <c r="F114" s="317">
        <f t="shared" si="11"/>
        <v>0</v>
      </c>
      <c r="G114" s="318"/>
      <c r="H114" s="317">
        <f t="shared" si="12"/>
        <v>0</v>
      </c>
      <c r="I114" s="318"/>
      <c r="J114" s="317">
        <f t="shared" si="13"/>
        <v>0</v>
      </c>
      <c r="K114" s="318"/>
      <c r="L114" s="33">
        <f t="shared" si="14"/>
        <v>188.27159090909089</v>
      </c>
    </row>
    <row r="115" spans="1:12" x14ac:dyDescent="0.25">
      <c r="A115" s="32" t="s">
        <v>31</v>
      </c>
      <c r="B115" s="31">
        <f t="shared" si="8"/>
        <v>1.4842803030303031</v>
      </c>
      <c r="C115" s="31">
        <f t="shared" si="9"/>
        <v>46313.728642045447</v>
      </c>
      <c r="D115" s="317">
        <f t="shared" si="10"/>
        <v>7260.63896969697</v>
      </c>
      <c r="E115" s="318"/>
      <c r="F115" s="317">
        <f t="shared" si="11"/>
        <v>1633.8884223484847</v>
      </c>
      <c r="G115" s="318"/>
      <c r="H115" s="317">
        <f t="shared" si="12"/>
        <v>1.1000000000000001</v>
      </c>
      <c r="I115" s="318"/>
      <c r="J115" s="317">
        <f t="shared" si="13"/>
        <v>0</v>
      </c>
      <c r="K115" s="318"/>
      <c r="L115" s="33">
        <f t="shared" si="14"/>
        <v>55210.840314393936</v>
      </c>
    </row>
    <row r="116" spans="1:12" x14ac:dyDescent="0.25">
      <c r="A116" s="32" t="s">
        <v>32</v>
      </c>
      <c r="B116" s="31">
        <f t="shared" si="8"/>
        <v>0</v>
      </c>
      <c r="C116" s="31">
        <f t="shared" si="9"/>
        <v>0</v>
      </c>
      <c r="D116" s="317">
        <f t="shared" si="10"/>
        <v>0</v>
      </c>
      <c r="E116" s="318"/>
      <c r="F116" s="317">
        <f t="shared" si="11"/>
        <v>0</v>
      </c>
      <c r="G116" s="318"/>
      <c r="H116" s="317">
        <f t="shared" si="12"/>
        <v>0</v>
      </c>
      <c r="I116" s="318"/>
      <c r="J116" s="317">
        <f t="shared" si="13"/>
        <v>0</v>
      </c>
      <c r="K116" s="318"/>
      <c r="L116" s="33">
        <f t="shared" si="14"/>
        <v>0</v>
      </c>
    </row>
    <row r="117" spans="1:12" x14ac:dyDescent="0.25">
      <c r="A117" s="32" t="s">
        <v>10</v>
      </c>
      <c r="B117" s="31">
        <f t="shared" si="8"/>
        <v>0</v>
      </c>
      <c r="C117" s="31">
        <f t="shared" si="9"/>
        <v>0</v>
      </c>
      <c r="D117" s="317">
        <f t="shared" si="10"/>
        <v>0</v>
      </c>
      <c r="E117" s="318"/>
      <c r="F117" s="317">
        <f t="shared" si="11"/>
        <v>0</v>
      </c>
      <c r="G117" s="318"/>
      <c r="H117" s="317">
        <f t="shared" si="12"/>
        <v>0</v>
      </c>
      <c r="I117" s="318"/>
      <c r="J117" s="317">
        <f t="shared" si="13"/>
        <v>0</v>
      </c>
      <c r="K117" s="318"/>
      <c r="L117" s="33">
        <f t="shared" si="14"/>
        <v>0</v>
      </c>
    </row>
    <row r="118" spans="1:12" x14ac:dyDescent="0.25">
      <c r="A118" s="32" t="s">
        <v>10</v>
      </c>
      <c r="B118" s="31">
        <f t="shared" si="8"/>
        <v>44.889015151515153</v>
      </c>
      <c r="C118" s="31">
        <f t="shared" si="9"/>
        <v>50.90056818181818</v>
      </c>
      <c r="D118" s="317">
        <f t="shared" si="10"/>
        <v>6.4573863636363642</v>
      </c>
      <c r="E118" s="318"/>
      <c r="F118" s="317">
        <f t="shared" si="11"/>
        <v>0.3</v>
      </c>
      <c r="G118" s="318"/>
      <c r="H118" s="317">
        <f t="shared" si="12"/>
        <v>0</v>
      </c>
      <c r="I118" s="318"/>
      <c r="J118" s="317">
        <f t="shared" si="13"/>
        <v>0</v>
      </c>
      <c r="K118" s="318"/>
      <c r="L118" s="33">
        <f t="shared" si="14"/>
        <v>102.54696969696968</v>
      </c>
    </row>
    <row r="119" spans="1:12" x14ac:dyDescent="0.25">
      <c r="A119" s="36" t="s">
        <v>11</v>
      </c>
      <c r="B119" s="33">
        <f>SUM(B110:B118)</f>
        <v>51.230681818181822</v>
      </c>
      <c r="C119" s="33">
        <f t="shared" ref="C119:J119" si="15">SUM(C110:C118)</f>
        <v>55600.720289772718</v>
      </c>
      <c r="D119" s="319">
        <f>SUM(D110:D118)</f>
        <v>10862.387820075757</v>
      </c>
      <c r="E119" s="319">
        <f t="shared" si="15"/>
        <v>0</v>
      </c>
      <c r="F119" s="319">
        <f t="shared" si="15"/>
        <v>4269.2347518939396</v>
      </c>
      <c r="G119" s="319">
        <f t="shared" si="15"/>
        <v>0</v>
      </c>
      <c r="H119" s="319">
        <f t="shared" si="15"/>
        <v>536.17271780303042</v>
      </c>
      <c r="I119" s="319">
        <f t="shared" si="15"/>
        <v>0</v>
      </c>
      <c r="J119" s="320">
        <f t="shared" si="15"/>
        <v>198.91</v>
      </c>
      <c r="K119" s="321"/>
      <c r="L119" s="33">
        <f t="shared" ref="L119" si="16">SUM(L110:L118)</f>
        <v>71518.656261363634</v>
      </c>
    </row>
    <row r="120" spans="1:12" x14ac:dyDescent="0.25">
      <c r="A120" s="37"/>
      <c r="B120" s="37"/>
      <c r="C120" s="37"/>
      <c r="D120" s="37"/>
      <c r="E120" s="37"/>
      <c r="F120" s="37"/>
      <c r="G120" s="37"/>
      <c r="H120" s="37"/>
      <c r="I120" s="37"/>
      <c r="J120" s="37"/>
      <c r="K120" s="37"/>
      <c r="L120" s="38"/>
    </row>
    <row r="121" spans="1:12" x14ac:dyDescent="0.25">
      <c r="A121" s="313" t="s">
        <v>84</v>
      </c>
      <c r="B121" s="314"/>
      <c r="C121" s="314"/>
      <c r="D121" s="314"/>
      <c r="E121" s="314"/>
      <c r="F121" s="314"/>
      <c r="G121" s="314"/>
      <c r="H121" s="314"/>
      <c r="I121" s="314"/>
      <c r="J121" s="314"/>
      <c r="K121" s="314"/>
      <c r="L121" s="315"/>
    </row>
    <row r="122" spans="1:12" x14ac:dyDescent="0.25">
      <c r="A122" s="30"/>
      <c r="B122" s="39" t="s">
        <v>22</v>
      </c>
      <c r="C122" s="39" t="s">
        <v>39</v>
      </c>
      <c r="D122" s="39" t="s">
        <v>40</v>
      </c>
      <c r="E122" s="39" t="s">
        <v>41</v>
      </c>
      <c r="F122" s="39" t="s">
        <v>42</v>
      </c>
      <c r="G122" s="39" t="s">
        <v>43</v>
      </c>
      <c r="H122" s="39" t="s">
        <v>44</v>
      </c>
      <c r="I122" s="39" t="s">
        <v>45</v>
      </c>
      <c r="J122" s="39" t="s">
        <v>46</v>
      </c>
      <c r="K122" s="39" t="s">
        <v>47</v>
      </c>
      <c r="L122" s="40" t="s">
        <v>11</v>
      </c>
    </row>
    <row r="123" spans="1:12" x14ac:dyDescent="0.25">
      <c r="A123" s="32" t="s">
        <v>74</v>
      </c>
      <c r="B123" s="31">
        <f t="shared" ref="B123:K123" si="17">B43+B99</f>
        <v>598.57973295454553</v>
      </c>
      <c r="C123" s="31">
        <f t="shared" si="17"/>
        <v>29.876865530303029</v>
      </c>
      <c r="D123" s="31">
        <f t="shared" si="17"/>
        <v>39.747640151515149</v>
      </c>
      <c r="E123" s="31">
        <f t="shared" si="17"/>
        <v>1800.282202651515</v>
      </c>
      <c r="F123" s="31">
        <f t="shared" si="17"/>
        <v>9938.2503484848494</v>
      </c>
      <c r="G123" s="31">
        <f t="shared" si="17"/>
        <v>9386.0273446969695</v>
      </c>
      <c r="H123" s="31">
        <f t="shared" si="17"/>
        <v>8434.4184109848502</v>
      </c>
      <c r="I123" s="31">
        <f t="shared" si="17"/>
        <v>17586.941549242423</v>
      </c>
      <c r="J123" s="31">
        <f t="shared" si="17"/>
        <v>11611.959534090907</v>
      </c>
      <c r="K123" s="31">
        <f t="shared" si="17"/>
        <v>12093.076632575758</v>
      </c>
      <c r="L123" s="33">
        <f>SUM(B123:K123)</f>
        <v>71519.160261363635</v>
      </c>
    </row>
    <row r="124" spans="1:12" x14ac:dyDescent="0.25">
      <c r="A124" s="41"/>
      <c r="B124" s="42"/>
      <c r="C124" s="42"/>
      <c r="D124" s="42"/>
      <c r="E124" s="42"/>
      <c r="F124" s="42"/>
      <c r="G124" s="42"/>
      <c r="H124" s="42"/>
      <c r="I124" s="42"/>
      <c r="J124" s="42"/>
      <c r="K124" s="42"/>
      <c r="L124" s="43"/>
    </row>
    <row r="125" spans="1:12" x14ac:dyDescent="0.25">
      <c r="A125" s="316" t="s">
        <v>85</v>
      </c>
      <c r="B125" s="316"/>
      <c r="C125" s="316"/>
      <c r="D125" s="316"/>
      <c r="E125" s="316"/>
      <c r="F125" s="316"/>
      <c r="G125" s="316"/>
      <c r="H125" s="316"/>
      <c r="I125" s="316"/>
      <c r="J125" s="316"/>
      <c r="K125" s="316"/>
      <c r="L125" s="316"/>
    </row>
    <row r="126" spans="1:12" x14ac:dyDescent="0.25">
      <c r="A126" s="313" t="s">
        <v>86</v>
      </c>
      <c r="B126" s="314"/>
      <c r="C126" s="314"/>
      <c r="D126" s="314"/>
      <c r="E126" s="314"/>
      <c r="F126" s="314"/>
      <c r="G126" s="314"/>
      <c r="H126" s="314"/>
      <c r="I126" s="314"/>
      <c r="J126" s="314"/>
      <c r="K126" s="314"/>
      <c r="L126" s="315"/>
    </row>
    <row r="127" spans="1:12" x14ac:dyDescent="0.25">
      <c r="A127" s="44" t="s">
        <v>87</v>
      </c>
      <c r="B127" s="44"/>
      <c r="C127" s="37"/>
      <c r="D127" s="37"/>
      <c r="E127" s="37"/>
      <c r="F127" s="37"/>
      <c r="G127" s="37"/>
      <c r="H127" s="37"/>
      <c r="I127" s="37"/>
      <c r="J127" s="37"/>
      <c r="K127" s="37"/>
      <c r="L127" s="38"/>
    </row>
    <row r="128" spans="1:12" x14ac:dyDescent="0.25">
      <c r="A128" s="44" t="s">
        <v>88</v>
      </c>
      <c r="B128" s="45"/>
      <c r="C128" s="37"/>
      <c r="D128" s="37"/>
      <c r="E128" s="37"/>
      <c r="F128" s="37"/>
      <c r="G128" s="37"/>
      <c r="H128" s="37"/>
      <c r="I128" s="37"/>
      <c r="J128" s="37"/>
      <c r="K128" s="37"/>
      <c r="L128" s="38"/>
    </row>
    <row r="129" spans="1:12" x14ac:dyDescent="0.25">
      <c r="A129" s="44" t="s">
        <v>89</v>
      </c>
      <c r="B129" s="45"/>
      <c r="C129" s="37"/>
      <c r="D129" s="37"/>
      <c r="E129" s="37"/>
      <c r="F129" s="37"/>
      <c r="G129" s="37"/>
      <c r="H129" s="37"/>
      <c r="I129" s="37"/>
      <c r="J129" s="37"/>
      <c r="K129" s="37"/>
      <c r="L129" s="38"/>
    </row>
  </sheetData>
  <mergeCells count="301">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5:D55"/>
    <mergeCell ref="E55:F55"/>
    <mergeCell ref="G55:H55"/>
    <mergeCell ref="I55:J55"/>
    <mergeCell ref="K55:L55"/>
    <mergeCell ref="A56:D56"/>
    <mergeCell ref="E56:F56"/>
    <mergeCell ref="G56:H56"/>
    <mergeCell ref="I56:J56"/>
    <mergeCell ref="K56:L56"/>
    <mergeCell ref="E61:K61"/>
    <mergeCell ref="E62:K63"/>
    <mergeCell ref="L62:L63"/>
    <mergeCell ref="E64:K65"/>
    <mergeCell ref="L64:L65"/>
    <mergeCell ref="A65:C65"/>
    <mergeCell ref="A57:F57"/>
    <mergeCell ref="G57:L57"/>
    <mergeCell ref="A59:D59"/>
    <mergeCell ref="E59:L59"/>
    <mergeCell ref="A60:C60"/>
    <mergeCell ref="E60:K60"/>
    <mergeCell ref="A71:L71"/>
    <mergeCell ref="A72:L72"/>
    <mergeCell ref="B73:C73"/>
    <mergeCell ref="B74:C74"/>
    <mergeCell ref="B75:C75"/>
    <mergeCell ref="A77:L77"/>
    <mergeCell ref="A67:D67"/>
    <mergeCell ref="E67:L67"/>
    <mergeCell ref="A68:C69"/>
    <mergeCell ref="D68:D69"/>
    <mergeCell ref="E68:K69"/>
    <mergeCell ref="L68:L69"/>
    <mergeCell ref="A78:L78"/>
    <mergeCell ref="B79:E79"/>
    <mergeCell ref="F79:F81"/>
    <mergeCell ref="G79:G81"/>
    <mergeCell ref="H79:H81"/>
    <mergeCell ref="I79:I81"/>
    <mergeCell ref="J79:K81"/>
    <mergeCell ref="L79:L81"/>
    <mergeCell ref="B80:C80"/>
    <mergeCell ref="D80:E80"/>
    <mergeCell ref="D86:E86"/>
    <mergeCell ref="F86:G86"/>
    <mergeCell ref="H86:I86"/>
    <mergeCell ref="J86:K86"/>
    <mergeCell ref="D87:E87"/>
    <mergeCell ref="F87:G87"/>
    <mergeCell ref="H87:I87"/>
    <mergeCell ref="J87:K87"/>
    <mergeCell ref="J82:K82"/>
    <mergeCell ref="A84:L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D94:E94"/>
    <mergeCell ref="F94:G94"/>
    <mergeCell ref="H94:I94"/>
    <mergeCell ref="J94:K94"/>
    <mergeCell ref="D95:E95"/>
    <mergeCell ref="F95:G95"/>
    <mergeCell ref="H95:I95"/>
    <mergeCell ref="J95:K95"/>
    <mergeCell ref="D92:E92"/>
    <mergeCell ref="F92:G92"/>
    <mergeCell ref="H92:I92"/>
    <mergeCell ref="J92:K92"/>
    <mergeCell ref="D93:E93"/>
    <mergeCell ref="F93:G93"/>
    <mergeCell ref="H93:I93"/>
    <mergeCell ref="J93:K93"/>
    <mergeCell ref="B104:C104"/>
    <mergeCell ref="D104:E104"/>
    <mergeCell ref="J106:K106"/>
    <mergeCell ref="A108:L108"/>
    <mergeCell ref="D109:E109"/>
    <mergeCell ref="F109:G109"/>
    <mergeCell ref="H109:I109"/>
    <mergeCell ref="J109:K109"/>
    <mergeCell ref="A97:L97"/>
    <mergeCell ref="A101:L101"/>
    <mergeCell ref="A102:L102"/>
    <mergeCell ref="B103:E103"/>
    <mergeCell ref="F103:F105"/>
    <mergeCell ref="G103:G105"/>
    <mergeCell ref="H103:H105"/>
    <mergeCell ref="I103:I105"/>
    <mergeCell ref="J103:K105"/>
    <mergeCell ref="L103:L105"/>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D116:E116"/>
    <mergeCell ref="F116:G116"/>
    <mergeCell ref="H116:I116"/>
    <mergeCell ref="J116:K116"/>
    <mergeCell ref="D117:E117"/>
    <mergeCell ref="F117:G117"/>
    <mergeCell ref="H117:I117"/>
    <mergeCell ref="J117:K117"/>
    <mergeCell ref="D114:E114"/>
    <mergeCell ref="F114:G114"/>
    <mergeCell ref="H114:I114"/>
    <mergeCell ref="J114:K114"/>
    <mergeCell ref="D115:E115"/>
    <mergeCell ref="F115:G115"/>
    <mergeCell ref="H115:I115"/>
    <mergeCell ref="J115:K115"/>
    <mergeCell ref="A121:L121"/>
    <mergeCell ref="A125:L125"/>
    <mergeCell ref="A126:L126"/>
    <mergeCell ref="D118:E118"/>
    <mergeCell ref="F118:G118"/>
    <mergeCell ref="H118:I118"/>
    <mergeCell ref="J118:K118"/>
    <mergeCell ref="D119:E119"/>
    <mergeCell ref="F119:G119"/>
    <mergeCell ref="H119:I119"/>
    <mergeCell ref="J119:K119"/>
  </mergeCells>
  <pageMargins left="0.25" right="0.25" top="0.75" bottom="0.75" header="0.3" footer="0.3"/>
  <pageSetup scale="7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890AA-794D-4368-A086-29F01574B644}">
  <sheetPr>
    <pageSetUpPr fitToPage="1"/>
  </sheetPr>
  <dimension ref="A1:L129"/>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109</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106</v>
      </c>
      <c r="C11" s="4" t="s">
        <v>17</v>
      </c>
      <c r="D11" s="4" t="s">
        <v>16</v>
      </c>
      <c r="E11" s="4" t="s">
        <v>17</v>
      </c>
      <c r="F11" s="121"/>
      <c r="G11" s="121"/>
      <c r="H11" s="121"/>
      <c r="I11" s="106"/>
      <c r="J11" s="129"/>
      <c r="K11" s="130"/>
      <c r="L11" s="109"/>
    </row>
    <row r="12" spans="1:12" s="2" customFormat="1" x14ac:dyDescent="0.25">
      <c r="A12" s="5" t="s">
        <v>18</v>
      </c>
      <c r="B12" s="4">
        <f>'[8]WI Gas'!B12+[8]WEPCO!B12+[8]WPSC!B12+[8]Alliant!B12+[8]NSP!B12+[8]MWNG!B12+'[8]SWL&amp;P'!B12+'[8]City Gas'!B12+[8]SCVNG!B12+[8]Florence!B12+'[8]MG&amp;E'!B12</f>
        <v>0.4</v>
      </c>
      <c r="C12" s="4">
        <f>'[8]WI Gas'!C12+[8]WEPCO!C12+[8]WPSC!C12+[8]Alliant!C12+[8]NSP!C12+[8]MWNG!C12+'[8]SWL&amp;P'!C12+'[8]City Gas'!C12+[8]SCVNG!C12+[8]Florence!C12+'[8]MG&amp;E'!C12</f>
        <v>22</v>
      </c>
      <c r="D12" s="4">
        <f>'[8]WI Gas'!D12+[8]WEPCO!D12+[8]WPSC!D12+[8]Alliant!D12+[8]NSP!D12+[8]MWNG!D12+'[8]SWL&amp;P'!D12+'[8]City Gas'!D12+[8]SCVNG!D12+[8]Florence!D12+'[8]MG&amp;E'!D12</f>
        <v>0</v>
      </c>
      <c r="E12" s="4">
        <f>'[8]WI Gas'!E12+[8]WEPCO!E12+[8]WPSC!E12+[8]Alliant!E12+[8]NSP!E12+[8]MWNG!E12+'[8]SWL&amp;P'!E12+'[8]City Gas'!E12+[8]SCVNG!E12+[8]Florence!E12+'[8]MG&amp;E'!E12</f>
        <v>11913.565999999999</v>
      </c>
      <c r="F12" s="4">
        <f>'[8]WI Gas'!F12+[8]WEPCO!F12+[8]WPSC!F12+[8]Alliant!F12+[8]NSP!F12+[8]MWNG!F12+'[8]SWL&amp;P'!F12+'[8]City Gas'!F12+[8]SCVNG!F12+[8]Florence!F12+'[8]MG&amp;E'!F12</f>
        <v>0</v>
      </c>
      <c r="G12" s="4">
        <f>'[8]WI Gas'!G12+[8]WEPCO!G12+[8]WPSC!G12+[8]Alliant!G12+[8]NSP!G12+[8]MWNG!G12+'[8]SWL&amp;P'!G12+'[8]City Gas'!G12+[8]SCVNG!G12+[8]Florence!G12+'[8]MG&amp;E'!G12</f>
        <v>0</v>
      </c>
      <c r="H12" s="4">
        <f>'[8]WI Gas'!H12+[8]WEPCO!H12+[8]WPSC!H12+[8]Alliant!H12+[8]NSP!H12+[8]MWNG!H12+'[8]SWL&amp;P'!H12+'[8]City Gas'!H12+[8]SCVNG!H12+[8]Florence!H12+'[8]MG&amp;E'!H12</f>
        <v>0</v>
      </c>
      <c r="I12" s="4">
        <f>'[8]WI Gas'!I12+[8]WEPCO!I12+[8]WPSC!I12+[8]Alliant!I12+[8]NSP!I12+[8]MWNG!I12+'[8]SWL&amp;P'!I12+'[8]City Gas'!I12+[8]SCVNG!I12+[8]Florence!I12+'[8]MG&amp;E'!I12</f>
        <v>28422.248</v>
      </c>
      <c r="J12" s="107">
        <f>'[8]WI Gas'!J12:K12+[8]WEPCO!J12+[8]WPSC!J12+[8]Alliant!J12+[8]NSP!J12+[8]MWNG!J12+'[8]SWL&amp;P'!J12:K12+'[8]City Gas'!J12:K12+[8]SCVNG!J12+[8]Florence!J12+'[8]MG&amp;E'!J12:K12</f>
        <v>62.5</v>
      </c>
      <c r="K12" s="108"/>
      <c r="L12" s="6">
        <f>SUM(B12:J12)</f>
        <v>40420.714</v>
      </c>
    </row>
    <row r="13" spans="1:12" s="2" customFormat="1" x14ac:dyDescent="0.25">
      <c r="A13" s="5" t="s">
        <v>19</v>
      </c>
      <c r="B13" s="4">
        <f>'[8]WI Gas'!B13+[8]WEPCO!B13+[8]WPSC!B13+[8]Alliant!B13+[8]NSP!B13+[8]MWNG!B13+'[8]SWL&amp;P'!B13+'[8]City Gas'!B13+[8]SCVNG!B13+[8]Florence!B13+'[8]MG&amp;E'!B13</f>
        <v>2</v>
      </c>
      <c r="C13" s="4">
        <f>'[8]WI Gas'!C13+[8]WEPCO!C13+[8]WPSC!C13+[8]Alliant!C13+[8]NSP!C13+[8]MWNG!C13+'[8]SWL&amp;P'!C13+'[8]City Gas'!C13+[8]SCVNG!C13+[8]Florence!C13+'[8]MG&amp;E'!C13</f>
        <v>637</v>
      </c>
      <c r="D13" s="4">
        <f>'[8]WI Gas'!D13+[8]WEPCO!D13+[8]WPSC!D13+[8]Alliant!D13+[8]NSP!D13+[8]MWNG!D13+'[8]SWL&amp;P'!D13+'[8]City Gas'!D13+[8]SCVNG!D13+[8]Florence!D13+'[8]MG&amp;E'!D13</f>
        <v>0</v>
      </c>
      <c r="E13" s="4">
        <f>'[8]WI Gas'!E13+[8]WEPCO!E13+[8]WPSC!E13+[8]Alliant!E13+[8]NSP!E13+[8]MWNG!E13+'[8]SWL&amp;P'!E13+'[8]City Gas'!E13+[8]SCVNG!E13+[8]Florence!E13+'[8]MG&amp;E'!E13</f>
        <v>232509</v>
      </c>
      <c r="F13" s="4">
        <f>'[8]WI Gas'!F13+[8]WEPCO!F13+[8]WPSC!F13+[8]Alliant!F13+[8]NSP!F13+[8]MWNG!F13+'[8]SWL&amp;P'!F13+'[8]City Gas'!F13+[8]SCVNG!F13+[8]Florence!F13+'[8]MG&amp;E'!F13</f>
        <v>0</v>
      </c>
      <c r="G13" s="4">
        <f>'[8]WI Gas'!G13+[8]WEPCO!G13+[8]WPSC!G13+[8]Alliant!G13+[8]NSP!G13+[8]MWNG!G13+'[8]SWL&amp;P'!G13+'[8]City Gas'!G13+[8]SCVNG!G13+[8]Florence!G13+'[8]MG&amp;E'!G13</f>
        <v>10908</v>
      </c>
      <c r="H13" s="4">
        <f>'[8]WI Gas'!H13+[8]WEPCO!H13+[8]WPSC!H13+[8]Alliant!H13+[8]NSP!H13+[8]MWNG!H13+'[8]SWL&amp;P'!H13+'[8]City Gas'!H13+[8]SCVNG!H13+[8]Florence!H13+'[8]MG&amp;E'!H13</f>
        <v>0</v>
      </c>
      <c r="I13" s="4">
        <f>'[8]WI Gas'!I13+[8]WEPCO!I13+[8]WPSC!I13+[8]Alliant!I13+[8]NSP!I13+[8]MWNG!I13+'[8]SWL&amp;P'!I13+'[8]City Gas'!I13+[8]SCVNG!I13+[8]Florence!I13+'[8]MG&amp;E'!I13</f>
        <v>1444094</v>
      </c>
      <c r="J13" s="107">
        <f>'[8]WI Gas'!J13:K13+[8]WEPCO!J13+[8]WPSC!J13+[8]Alliant!J13+[8]NSP!J13+[8]MWNG!J13+'[8]SWL&amp;P'!J13:K13+'[8]City Gas'!J13:K13+[8]SCVNG!J13+[8]Florence!J13+'[8]MG&amp;E'!J13:K13</f>
        <v>2159</v>
      </c>
      <c r="K13" s="108"/>
      <c r="L13" s="6">
        <f>SUM(B13:J13)</f>
        <v>1690309</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'[8]WI Gas'!B17+[8]WEPCO!B17+[8]WPSC!B17+[8]Alliant!B17+[8]NSP!B17+[8]MWNG!B17+'[8]SWL&amp;P'!B17+'[8]City Gas'!B17+[8]SCVNG!B17+[8]Florence!B17+'[8]MG&amp;E'!B17</f>
        <v>4.8</v>
      </c>
      <c r="C17" s="4">
        <f>'[8]WI Gas'!C17+[8]WEPCO!C17+[8]WPSC!C17+[8]Alliant!C17+[8]NSP!C17+[8]MWNG!C17+'[8]SWL&amp;P'!C17+'[8]City Gas'!C17+[8]SCVNG!C17+[8]Florence!C17+'[8]MG&amp;E'!C17</f>
        <v>4942.1080000000002</v>
      </c>
      <c r="D17" s="107">
        <f>'[8]WI Gas'!D17:E17+[8]WEPCO!D17+[8]WPSC!D17+[8]Alliant!D17+[8]NSP!D17+[8]MWNG!D17+'[8]SWL&amp;P'!D17:E17+'[8]City Gas'!D17:E17+[8]SCVNG!D17+[8]Florence!D17+'[8]MG&amp;E'!D17:E17</f>
        <v>3639.9190000000003</v>
      </c>
      <c r="E17" s="108"/>
      <c r="F17" s="107">
        <f>'[8]WI Gas'!F17:G17+[8]WEPCO!F17+[8]WPSC!F17+[8]Alliant!F17+[8]NSP!F17+[8]MWNG!F17+'[8]SWL&amp;P'!F17:G17+'[8]City Gas'!F17:G17+[8]SCVNG!F17+[8]Florence!F17+'[8]MG&amp;E'!F17:G17</f>
        <v>2633.3089999999997</v>
      </c>
      <c r="G17" s="108"/>
      <c r="H17" s="107">
        <f>'[8]WI Gas'!H17:I17+[8]WEPCO!H17+[8]WPSC!H17+[8]Alliant!H17+[8]NSP!H17+[8]MWNG!H17+'[8]SWL&amp;P'!H17:I17+'[8]City Gas'!H17:I17+[8]SCVNG!H17+[8]Florence!H17+'[8]MG&amp;E'!H17:I17</f>
        <v>519.93000000000006</v>
      </c>
      <c r="I17" s="108"/>
      <c r="J17" s="107">
        <f>'[8]WI Gas'!J17:K17+[8]WEPCO!J17+[8]WPSC!J17+[8]Alliant!J17+[8]NSP!J17+[8]MWNG!J17+'[8]SWL&amp;P'!J17:K17+'[8]City Gas'!J17:K17+[8]SCVNG!J17+[8]Florence!J17+'[8]MG&amp;E'!J17:K17</f>
        <v>195.91</v>
      </c>
      <c r="K17" s="108"/>
      <c r="L17" s="6">
        <f>SUM(B17:J17)</f>
        <v>11935.976000000001</v>
      </c>
    </row>
    <row r="18" spans="1:12" s="2" customFormat="1" x14ac:dyDescent="0.25">
      <c r="A18" s="5" t="s">
        <v>28</v>
      </c>
      <c r="B18" s="4">
        <f>'[8]WI Gas'!B18+[8]WEPCO!B18+[8]WPSC!B18+[8]Alliant!B18+[8]NSP!B18+[8]MWNG!B18+'[8]SWL&amp;P'!B18+'[8]City Gas'!B18+[8]SCVNG!B18+[8]Florence!B18+'[8]MG&amp;E'!B18</f>
        <v>0</v>
      </c>
      <c r="C18" s="4">
        <f>'[8]WI Gas'!C18+[8]WEPCO!C18+[8]WPSC!C18+[8]Alliant!C18+[8]NSP!C18+[8]MWNG!C18+'[8]SWL&amp;P'!C18+'[8]City Gas'!C18+[8]SCVNG!C18+[8]Florence!C18+'[8]MG&amp;E'!C18</f>
        <v>0</v>
      </c>
      <c r="D18" s="107">
        <f>'[8]WI Gas'!D18:E18+[8]WEPCO!D18+[8]WPSC!D18+[8]Alliant!D18+[8]NSP!D18+[8]MWNG!D18+'[8]SWL&amp;P'!D18:E18+'[8]City Gas'!D18:E18+[8]SCVNG!D18+[8]Florence!D18+'[8]MG&amp;E'!D18:E18</f>
        <v>0</v>
      </c>
      <c r="E18" s="108"/>
      <c r="F18" s="107">
        <f>'[8]WI Gas'!F18:G18+[8]WEPCO!F18+[8]WPSC!F18+[8]Alliant!F18+[8]NSP!F18+[8]MWNG!F18+'[8]SWL&amp;P'!F18:G18+'[8]City Gas'!F18:G18+[8]SCVNG!F18+[8]Florence!F18+'[8]MG&amp;E'!F18:G18</f>
        <v>0</v>
      </c>
      <c r="G18" s="108"/>
      <c r="H18" s="107">
        <f>'[8]WI Gas'!H18:I18+[8]WEPCO!H18+[8]WPSC!H18+[8]Alliant!H18+[8]NSP!H18+[8]MWNG!H18+'[8]SWL&amp;P'!H18:I18+'[8]City Gas'!H18:I18+[8]SCVNG!H18+[8]Florence!H18+'[8]MG&amp;E'!H18:I18</f>
        <v>0</v>
      </c>
      <c r="I18" s="108"/>
      <c r="J18" s="107">
        <f>'[8]WI Gas'!J18:K18+[8]WEPCO!J18+[8]WPSC!J18+[8]Alliant!J18+[8]NSP!J18+[8]MWNG!J18+'[8]SWL&amp;P'!J18:K18+'[8]City Gas'!J18:K18+[8]SCVNG!J18+[8]Florence!J18+'[8]MG&amp;E'!J18:K18</f>
        <v>0</v>
      </c>
      <c r="K18" s="108"/>
      <c r="L18" s="6">
        <f t="shared" ref="L18:L25" si="0">SUM(B18:J18)</f>
        <v>0</v>
      </c>
    </row>
    <row r="19" spans="1:12" s="2" customFormat="1" x14ac:dyDescent="0.25">
      <c r="A19" s="5" t="s">
        <v>7</v>
      </c>
      <c r="B19" s="4">
        <f>'[8]WI Gas'!B19+[8]WEPCO!B19+[8]WPSC!B19+[8]Alliant!B19+[8]NSP!B19+[8]MWNG!B19+'[8]SWL&amp;P'!B19+'[8]City Gas'!B19+[8]SCVNG!B19+[8]Florence!B19+'[8]MG&amp;E'!B19</f>
        <v>0</v>
      </c>
      <c r="C19" s="4">
        <f>'[8]WI Gas'!C19+[8]WEPCO!C19+[8]WPSC!C19+[8]Alliant!C19+[8]NSP!C19+[8]MWNG!C19+'[8]SWL&amp;P'!C19+'[8]City Gas'!C19+[8]SCVNG!C19+[8]Florence!C19+'[8]MG&amp;E'!C19</f>
        <v>0</v>
      </c>
      <c r="D19" s="107">
        <f>'[8]WI Gas'!D19:E19+[8]WEPCO!D19+[8]WPSC!D19+[8]Alliant!D19+[8]NSP!D19+[8]MWNG!D19+'[8]SWL&amp;P'!D19:E19+'[8]City Gas'!D19:E19+[8]SCVNG!D19+[8]Florence!D19+'[8]MG&amp;E'!D19:E19</f>
        <v>0</v>
      </c>
      <c r="E19" s="108"/>
      <c r="F19" s="107">
        <f>'[8]WI Gas'!F19:G19+[8]WEPCO!F19+[8]WPSC!F19+[8]Alliant!F19+[8]NSP!F19+[8]MWNG!F19+'[8]SWL&amp;P'!F19:G19+'[8]City Gas'!F19:G19+[8]SCVNG!F19+[8]Florence!F19+'[8]MG&amp;E'!F19:G19</f>
        <v>0</v>
      </c>
      <c r="G19" s="108"/>
      <c r="H19" s="107">
        <f>'[8]WI Gas'!H19:I19+[8]WEPCO!H19+[8]WPSC!H19+[8]Alliant!H19+[8]NSP!H19+[8]MWNG!H19+'[8]SWL&amp;P'!H19:I19+'[8]City Gas'!H19:I19+[8]SCVNG!H19+[8]Florence!H19+'[8]MG&amp;E'!H19:I19</f>
        <v>0</v>
      </c>
      <c r="I19" s="108"/>
      <c r="J19" s="107">
        <f>'[8]WI Gas'!J19:K19+[8]WEPCO!J19+[8]WPSC!J19+[8]Alliant!J19+[8]NSP!J19+[8]MWNG!J19+'[8]SWL&amp;P'!J19:K19+'[8]City Gas'!J19:K19+[8]SCVNG!J19+[8]Florence!J19+'[8]MG&amp;E'!J19:K19</f>
        <v>0</v>
      </c>
      <c r="K19" s="108"/>
      <c r="L19" s="6">
        <f t="shared" si="0"/>
        <v>0</v>
      </c>
    </row>
    <row r="20" spans="1:12" s="2" customFormat="1" x14ac:dyDescent="0.25">
      <c r="A20" s="5" t="s">
        <v>29</v>
      </c>
      <c r="B20" s="4">
        <f>'[8]WI Gas'!B20+[8]WEPCO!B20+[8]WPSC!B20+[8]Alliant!B20+[8]NSP!B20+[8]MWNG!B20+'[8]SWL&amp;P'!B20+'[8]City Gas'!B20+[8]SCVNG!B20+[8]Florence!B20+'[8]MG&amp;E'!B20</f>
        <v>0</v>
      </c>
      <c r="C20" s="4">
        <f>'[8]WI Gas'!C20+[8]WEPCO!C20+[8]WPSC!C20+[8]Alliant!C20+[8]NSP!C20+[8]MWNG!C20+'[8]SWL&amp;P'!C20+'[8]City Gas'!C20+[8]SCVNG!C20+[8]Florence!C20+'[8]MG&amp;E'!C20</f>
        <v>0</v>
      </c>
      <c r="D20" s="107">
        <f>'[8]WI Gas'!D20:E20+[8]WEPCO!D20+[8]WPSC!D20+[8]Alliant!D20+[8]NSP!D20+[8]MWNG!D20+'[8]SWL&amp;P'!D20:E20+'[8]City Gas'!D20:E20+[8]SCVNG!D20+[8]Florence!D20+'[8]MG&amp;E'!D20:E20</f>
        <v>0</v>
      </c>
      <c r="E20" s="108"/>
      <c r="F20" s="107">
        <f>'[8]WI Gas'!F20:G20+[8]WEPCO!F20+[8]WPSC!F20+[8]Alliant!F20+[8]NSP!F20+[8]MWNG!F20+'[8]SWL&amp;P'!F20:G20+'[8]City Gas'!F20:G20+[8]SCVNG!F20+[8]Florence!F20+'[8]MG&amp;E'!F20:G20</f>
        <v>0</v>
      </c>
      <c r="G20" s="108"/>
      <c r="H20" s="107">
        <f>'[8]WI Gas'!H20:I20+[8]WEPCO!H20+[8]WPSC!H20+[8]Alliant!H20+[8]NSP!H20+[8]MWNG!H20+'[8]SWL&amp;P'!H20:I20+'[8]City Gas'!H20:I20+[8]SCVNG!H20+[8]Florence!H20+'[8]MG&amp;E'!H20:I20</f>
        <v>0</v>
      </c>
      <c r="I20" s="108"/>
      <c r="J20" s="107">
        <f>'[8]WI Gas'!J20:K20+[8]WEPCO!J20+[8]WPSC!J20+[8]Alliant!J20+[8]NSP!J20+[8]MWNG!J20+'[8]SWL&amp;P'!J20:K20+'[8]City Gas'!J20:K20+[8]SCVNG!J20+[8]Florence!J20+'[8]MG&amp;E'!J20:K20</f>
        <v>0</v>
      </c>
      <c r="K20" s="108"/>
      <c r="L20" s="6">
        <f t="shared" si="0"/>
        <v>0</v>
      </c>
    </row>
    <row r="21" spans="1:12" s="2" customFormat="1" x14ac:dyDescent="0.25">
      <c r="A21" s="5" t="s">
        <v>30</v>
      </c>
      <c r="B21" s="4">
        <f>'[8]WI Gas'!B21+[8]WEPCO!B21+[8]WPSC!B21+[8]Alliant!B21+[8]NSP!B21+[8]MWNG!B21+'[8]SWL&amp;P'!B21+'[8]City Gas'!B21+[8]SCVNG!B21+[8]Florence!B21+'[8]MG&amp;E'!B21</f>
        <v>0</v>
      </c>
      <c r="C21" s="4">
        <f>'[8]WI Gas'!C21+[8]WEPCO!C21+[8]WPSC!C21+[8]Alliant!C21+[8]NSP!C21+[8]MWNG!C21+'[8]SWL&amp;P'!C21+'[8]City Gas'!C21+[8]SCVNG!C21+[8]Florence!C21+'[8]MG&amp;E'!C21</f>
        <v>0</v>
      </c>
      <c r="D21" s="107">
        <f>'[8]WI Gas'!D21:E21+[8]WEPCO!D21+[8]WPSC!D21+[8]Alliant!D21+[8]NSP!D21+[8]MWNG!D21+'[8]SWL&amp;P'!D21:E21+'[8]City Gas'!D21:E21+[8]SCVNG!D21+[8]Florence!D21+'[8]MG&amp;E'!D21:E21</f>
        <v>0</v>
      </c>
      <c r="E21" s="108"/>
      <c r="F21" s="107">
        <f>'[8]WI Gas'!F21:G21+[8]WEPCO!F21+[8]WPSC!F21+[8]Alliant!F21+[8]NSP!F21+[8]MWNG!F21+'[8]SWL&amp;P'!F21:G21+'[8]City Gas'!F21:G21+[8]SCVNG!F21+[8]Florence!F21+'[8]MG&amp;E'!F21:G21</f>
        <v>0</v>
      </c>
      <c r="G21" s="108"/>
      <c r="H21" s="107">
        <f>'[8]WI Gas'!H21:I21+[8]WEPCO!H21+[8]WPSC!H21+[8]Alliant!H21+[8]NSP!H21+[8]MWNG!H21+'[8]SWL&amp;P'!H21:I21+'[8]City Gas'!H21:I21+[8]SCVNG!H21+[8]Florence!H21+'[8]MG&amp;E'!H21:I21</f>
        <v>0</v>
      </c>
      <c r="I21" s="108"/>
      <c r="J21" s="107">
        <f>'[8]WI Gas'!J21:K21+[8]WEPCO!J21+[8]WPSC!J21+[8]Alliant!J21+[8]NSP!J21+[8]MWNG!J21+'[8]SWL&amp;P'!J21:K21+'[8]City Gas'!J21:K21+[8]SCVNG!J21+[8]Florence!J21+'[8]MG&amp;E'!J21:K21</f>
        <v>0</v>
      </c>
      <c r="K21" s="108"/>
      <c r="L21" s="6">
        <f t="shared" si="0"/>
        <v>0</v>
      </c>
    </row>
    <row r="22" spans="1:12" s="2" customFormat="1" x14ac:dyDescent="0.25">
      <c r="A22" s="5" t="s">
        <v>31</v>
      </c>
      <c r="B22" s="4">
        <f>'[8]WI Gas'!B22+[8]WEPCO!B22+[8]WPSC!B22+[8]Alliant!B22+[8]NSP!B22+[8]MWNG!B22+'[8]SWL&amp;P'!B22+'[8]City Gas'!B22+[8]SCVNG!B22+[8]Florence!B22+'[8]MG&amp;E'!B22</f>
        <v>0.7</v>
      </c>
      <c r="C22" s="4">
        <f>'[8]WI Gas'!C22+[8]WEPCO!C22+[8]WPSC!C22+[8]Alliant!C22+[8]NSP!C22+[8]MWNG!C22+'[8]SWL&amp;P'!C22+'[8]City Gas'!C22+[8]SCVNG!C22+[8]Florence!C22+'[8]MG&amp;E'!C22</f>
        <v>19813.001999999997</v>
      </c>
      <c r="D22" s="107">
        <f>'[8]WI Gas'!D22:E22+[8]WEPCO!D22+[8]WPSC!D22+[8]Alliant!D22+[8]NSP!D22+[8]MWNG!D22+'[8]SWL&amp;P'!D22:E22+'[8]City Gas'!D22:E22+[8]SCVNG!D22+[8]Florence!D22+'[8]MG&amp;E'!D22:E22</f>
        <v>7087.9260000000004</v>
      </c>
      <c r="E22" s="108"/>
      <c r="F22" s="107">
        <f>'[8]WI Gas'!F22:G22+[8]WEPCO!F22+[8]WPSC!F22+[8]Alliant!F22+[8]NSP!F22+[8]MWNG!F22+'[8]SWL&amp;P'!F22:G22+'[8]City Gas'!F22:G22+[8]SCVNG!F22+[8]Florence!F22+'[8]MG&amp;E'!F22:G22</f>
        <v>1519.52</v>
      </c>
      <c r="G22" s="108"/>
      <c r="H22" s="107">
        <f>'[8]WI Gas'!H22:I22+[8]WEPCO!H22+[8]WPSC!H22+[8]Alliant!H22+[8]NSP!H22+[8]MWNG!H22+'[8]SWL&amp;P'!H22:I22+'[8]City Gas'!H22:I22+[8]SCVNG!H22+[8]Florence!H22+'[8]MG&amp;E'!H22:I22</f>
        <v>1.1000000000000001</v>
      </c>
      <c r="I22" s="108"/>
      <c r="J22" s="107">
        <f>'[8]WI Gas'!J22:K22+[8]WEPCO!J22+[8]WPSC!J22+[8]Alliant!J22+[8]NSP!J22+[8]MWNG!J22+'[8]SWL&amp;P'!J22:K22+'[8]City Gas'!J22:K22+[8]SCVNG!J22+[8]Florence!J22+'[8]MG&amp;E'!J22:K22</f>
        <v>0</v>
      </c>
      <c r="K22" s="108"/>
      <c r="L22" s="6">
        <f t="shared" si="0"/>
        <v>28422.247999999996</v>
      </c>
    </row>
    <row r="23" spans="1:12" s="2" customFormat="1" x14ac:dyDescent="0.25">
      <c r="A23" s="5" t="s">
        <v>32</v>
      </c>
      <c r="B23" s="4">
        <f>'[8]WI Gas'!B23+[8]WEPCO!B23+[8]WPSC!B23+[8]Alliant!B23+[8]NSP!B23+[8]MWNG!B23+'[8]SWL&amp;P'!B23+'[8]City Gas'!B23+[8]SCVNG!B23+[8]Florence!B23+'[8]MG&amp;E'!B23</f>
        <v>0</v>
      </c>
      <c r="C23" s="4">
        <f>'[8]WI Gas'!C23+[8]WEPCO!C23+[8]WPSC!C23+[8]Alliant!C23+[8]NSP!C23+[8]MWNG!C23+'[8]SWL&amp;P'!C23+'[8]City Gas'!C23+[8]SCVNG!C23+[8]Florence!C23+'[8]MG&amp;E'!C23</f>
        <v>0</v>
      </c>
      <c r="D23" s="107">
        <f>'[8]WI Gas'!D23:E23+[8]WEPCO!D23+[8]WPSC!D23+[8]Alliant!D23+[8]NSP!D23+[8]MWNG!D23+'[8]SWL&amp;P'!D23:E23+'[8]City Gas'!D23:E23+[8]SCVNG!D23+[8]Florence!D23+'[8]MG&amp;E'!D23:E23</f>
        <v>0</v>
      </c>
      <c r="E23" s="108"/>
      <c r="F23" s="107">
        <f>'[8]WI Gas'!F23:G23+[8]WEPCO!F23+[8]WPSC!F23+[8]Alliant!F23+[8]NSP!F23+[8]MWNG!F23+'[8]SWL&amp;P'!F23:G23+'[8]City Gas'!F23:G23+[8]SCVNG!F23+[8]Florence!F23+'[8]MG&amp;E'!F23:G23</f>
        <v>0</v>
      </c>
      <c r="G23" s="108"/>
      <c r="H23" s="107">
        <f>'[8]WI Gas'!H23:I23+[8]WEPCO!H23+[8]WPSC!H23+[8]Alliant!H23+[8]NSP!H23+[8]MWNG!H23+'[8]SWL&amp;P'!H23:I23+'[8]City Gas'!H23:I23+[8]SCVNG!H23+[8]Florence!H23+'[8]MG&amp;E'!H23:I23</f>
        <v>0</v>
      </c>
      <c r="I23" s="108"/>
      <c r="J23" s="107">
        <f>'[8]WI Gas'!J23:K23+[8]WEPCO!J23+[8]WPSC!J23+[8]Alliant!J23+[8]NSP!J23+[8]MWNG!J23+'[8]SWL&amp;P'!J23:K23+'[8]City Gas'!J23:K23+[8]SCVNG!J23+[8]Florence!J23+'[8]MG&amp;E'!J23:K23</f>
        <v>0</v>
      </c>
      <c r="K23" s="108"/>
      <c r="L23" s="6">
        <f t="shared" si="0"/>
        <v>0</v>
      </c>
    </row>
    <row r="24" spans="1:12" s="2" customFormat="1" x14ac:dyDescent="0.25">
      <c r="A24" s="5" t="s">
        <v>98</v>
      </c>
      <c r="B24" s="4">
        <f>'[8]WI Gas'!B24+[8]WEPCO!B24+[8]WPSC!B24+[8]Alliant!B24+[8]NSP!B24+[8]MWNG!B24+'[8]SWL&amp;P'!B24+'[8]City Gas'!B24+[8]SCVNG!B24+[8]Florence!B24+'[8]MG&amp;E'!B24</f>
        <v>0</v>
      </c>
      <c r="C24" s="4">
        <f>'[8]WI Gas'!C24+[8]WEPCO!C24+[8]WPSC!C24+[8]Alliant!C24+[8]NSP!C24+[8]MWNG!C24+'[8]SWL&amp;P'!C24+'[8]City Gas'!C24+[8]SCVNG!C24+[8]Florence!C24+'[8]MG&amp;E'!C24</f>
        <v>0</v>
      </c>
      <c r="D24" s="107">
        <f>'[8]WI Gas'!D24:E24+[8]WEPCO!D24+[8]WPSC!D24+[8]Alliant!D24+[8]NSP!D24+[8]MWNG!D24+'[8]SWL&amp;P'!D24:E24+'[8]City Gas'!D24:E24+[8]SCVNG!D24+[8]Florence!D24+'[8]MG&amp;E'!D24:E24</f>
        <v>0</v>
      </c>
      <c r="E24" s="108"/>
      <c r="F24" s="107">
        <f>'[8]WI Gas'!F24:G24+[8]WEPCO!F24+[8]WPSC!F24+[8]Alliant!F24+[8]NSP!F24+[8]MWNG!F24+'[8]SWL&amp;P'!F24:G24+'[8]City Gas'!F24:G24+[8]SCVNG!F24+[8]Florence!F24+'[8]MG&amp;E'!F24:G24</f>
        <v>0</v>
      </c>
      <c r="G24" s="108"/>
      <c r="H24" s="107">
        <f>'[8]WI Gas'!H24:I24+[8]WEPCO!H24+[8]WPSC!H24+[8]Alliant!H24+[8]NSP!H24+[8]MWNG!H24+'[8]SWL&amp;P'!H24:I24+'[8]City Gas'!H24:I24+[8]SCVNG!H24+[8]Florence!H24+'[8]MG&amp;E'!H24:I24</f>
        <v>0</v>
      </c>
      <c r="I24" s="108"/>
      <c r="J24" s="107">
        <f>'[8]WI Gas'!J24:K24+[8]WEPCO!J24+[8]WPSC!J24+[8]Alliant!J24+[8]NSP!J24+[8]MWNG!J24+'[8]SWL&amp;P'!J24:K24+'[8]City Gas'!J24:K24+[8]SCVNG!J24+[8]Florence!J24+'[8]MG&amp;E'!J24:K24</f>
        <v>0</v>
      </c>
      <c r="K24" s="108"/>
      <c r="L24" s="6">
        <f t="shared" si="0"/>
        <v>0</v>
      </c>
    </row>
    <row r="25" spans="1:12" s="2" customFormat="1" x14ac:dyDescent="0.25">
      <c r="A25" s="5" t="s">
        <v>10</v>
      </c>
      <c r="B25" s="4">
        <f>'[8]WI Gas'!B25+[8]WEPCO!B25+[8]WPSC!B25+[8]Alliant!B25+[8]NSP!B25+[8]MWNG!B25+'[8]SWL&amp;P'!B25+'[8]City Gas'!B25+[8]SCVNG!B25+[8]Florence!B25+'[8]MG&amp;E'!B25</f>
        <v>38.6</v>
      </c>
      <c r="C25" s="4">
        <f>'[8]WI Gas'!C25+[8]WEPCO!C25+[8]WPSC!C25+[8]Alliant!C25+[8]NSP!C25+[8]MWNG!C25+'[8]SWL&amp;P'!C25+'[8]City Gas'!C25+[8]SCVNG!C25+[8]Florence!C25+'[8]MG&amp;E'!C25</f>
        <v>17.2</v>
      </c>
      <c r="D25" s="107">
        <f>'[8]WI Gas'!D25:E25+[8]WEPCO!D25+[8]WPSC!D25+[8]Alliant!D25+[8]NSP!D25+[8]MWNG!D25+'[8]SWL&amp;P'!D25:E25+'[8]City Gas'!D25:E25+[8]SCVNG!D25+[8]Florence!D25+'[8]MG&amp;E'!D25:E25</f>
        <v>6.4</v>
      </c>
      <c r="E25" s="108"/>
      <c r="F25" s="107">
        <f>'[8]WI Gas'!F25:G25+[8]WEPCO!F25+[8]WPSC!F25+[8]Alliant!F25+[8]NSP!F25+[8]MWNG!F25+'[8]SWL&amp;P'!F25:G25+'[8]City Gas'!F25:G25+[8]SCVNG!F25+[8]Florence!F25+'[8]MG&amp;E'!F25:G25</f>
        <v>0.3</v>
      </c>
      <c r="G25" s="108"/>
      <c r="H25" s="107">
        <f>'[8]WI Gas'!H25:I25+[8]WEPCO!H25+[8]WPSC!H25+[8]Alliant!H25+[8]NSP!H25+[8]MWNG!H25+'[8]SWL&amp;P'!H25:I25+'[8]City Gas'!H25:I25+[8]SCVNG!H25+[8]Florence!H25+'[8]MG&amp;E'!H25:I25</f>
        <v>0</v>
      </c>
      <c r="I25" s="108"/>
      <c r="J25" s="107">
        <f>'[8]WI Gas'!J25:K25+[8]WEPCO!J25+[8]WPSC!J25+[8]Alliant!J25+[8]NSP!J25+[8]MWNG!J25+'[8]SWL&amp;P'!J25:K25+'[8]City Gas'!J25:K25+[8]SCVNG!J25+[8]Florence!J25+'[8]MG&amp;E'!J25:K25</f>
        <v>0</v>
      </c>
      <c r="K25" s="108"/>
      <c r="L25" s="6">
        <f t="shared" si="0"/>
        <v>62.499999999999993</v>
      </c>
    </row>
    <row r="26" spans="1:12" s="2" customFormat="1" x14ac:dyDescent="0.25">
      <c r="A26" s="11" t="s">
        <v>11</v>
      </c>
      <c r="B26" s="6">
        <f>SUM(B17:B25)</f>
        <v>44.1</v>
      </c>
      <c r="C26" s="6">
        <f>SUM(C17:C25)</f>
        <v>24772.309999999998</v>
      </c>
      <c r="D26" s="109">
        <f t="shared" ref="D26:I26" si="1">SUM(D17:D25)</f>
        <v>10734.245000000001</v>
      </c>
      <c r="E26" s="109">
        <f t="shared" si="1"/>
        <v>0</v>
      </c>
      <c r="F26" s="109">
        <f t="shared" si="1"/>
        <v>4153.1289999999999</v>
      </c>
      <c r="G26" s="109">
        <f t="shared" si="1"/>
        <v>0</v>
      </c>
      <c r="H26" s="109">
        <f t="shared" si="1"/>
        <v>521.03000000000009</v>
      </c>
      <c r="I26" s="109">
        <f t="shared" si="1"/>
        <v>0</v>
      </c>
      <c r="J26" s="110">
        <f>SUM(J17:J25)</f>
        <v>195.91</v>
      </c>
      <c r="K26" s="111"/>
      <c r="L26" s="50">
        <f>SUM(L17:L25)</f>
        <v>40420.723999999995</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(B74/L44)*5280</f>
        <v>95.053963852784392</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'[8]WI Gas'!B30+[8]WEPCO!B30+[8]WPSC!B30+[8]Alliant!B30+[8]NSP!B30+[8]MWNG!B30+'[8]SWL&amp;P'!B30+'[8]City Gas'!B30+[8]SCVNG!B30+[8]Florence!B30+'[8]MG&amp;E'!B30</f>
        <v>3</v>
      </c>
      <c r="C30" s="4">
        <f>'[8]WI Gas'!C30+[8]WEPCO!C30+[8]WPSC!C30+[8]Alliant!C30+[8]NSP!C30+[8]MWNG!C30+'[8]SWL&amp;P'!C30+'[8]City Gas'!C30+[8]SCVNG!C30+[8]Florence!C30+'[8]MG&amp;E'!C30</f>
        <v>206003</v>
      </c>
      <c r="D30" s="107">
        <f>'[8]WI Gas'!D30:E30+[8]WEPCO!D30+[8]WPSC!D30+[8]Alliant!D30+[8]NSP!D30+[8]MWNG!D30+'[8]SWL&amp;P'!D30:E30+'[8]City Gas'!D30:E30+[8]SCVNG!D30+[8]Florence!D30+'[8]MG&amp;E'!D30:E30</f>
        <v>25753</v>
      </c>
      <c r="E30" s="108"/>
      <c r="F30" s="107">
        <f>'[8]WI Gas'!F30:G30+[8]WEPCO!F30+[8]WPSC!F30+[8]Alliant!F30+[8]NSP!F30+[8]MWNG!F30+'[8]SWL&amp;P'!F30:G30+'[8]City Gas'!F30:G30+[8]SCVNG!F30+[8]Florence!F30+'[8]MG&amp;E'!F30:G30</f>
        <v>1153</v>
      </c>
      <c r="G30" s="108"/>
      <c r="H30" s="107">
        <f>'[8]WI Gas'!H30:I30+[8]WEPCO!H30+[8]WPSC!H30+[8]Alliant!H30+[8]NSP!H30+[8]MWNG!H30+'[8]SWL&amp;P'!H30:I30+'[8]City Gas'!H30:I30+[8]SCVNG!H30+[8]Florence!H30+'[8]MG&amp;E'!H30:I30</f>
        <v>230</v>
      </c>
      <c r="I30" s="108"/>
      <c r="J30" s="107">
        <f>'[8]WI Gas'!J30:K30+[8]WEPCO!J30+[8]WPSC!J30+[8]Alliant!J30+[8]NSP!J30+[8]MWNG!J30+'[8]SWL&amp;P'!J30:K30+'[8]City Gas'!J30:K30+[8]SCVNG!J30+[8]Florence!J30+'[8]MG&amp;E'!J30:K30</f>
        <v>7</v>
      </c>
      <c r="K30" s="108"/>
      <c r="L30" s="6">
        <f>SUM(B30:J30)</f>
        <v>233149</v>
      </c>
    </row>
    <row r="31" spans="1:12" s="2" customFormat="1" x14ac:dyDescent="0.25">
      <c r="A31" s="5" t="s">
        <v>28</v>
      </c>
      <c r="B31" s="4">
        <f>'[8]WI Gas'!B31+[8]WEPCO!B31+[8]WPSC!B31+[8]Alliant!B31+[8]NSP!B31+[8]MWNG!B31+'[8]SWL&amp;P'!B31+'[8]City Gas'!B31+[8]SCVNG!B31+[8]Florence!B31+'[8]MG&amp;E'!B31</f>
        <v>0</v>
      </c>
      <c r="C31" s="4">
        <f>'[8]WI Gas'!C31+[8]WEPCO!C31+[8]WPSC!C31+[8]Alliant!C31+[8]NSP!C31+[8]MWNG!C31+'[8]SWL&amp;P'!C31+'[8]City Gas'!C31+[8]SCVNG!C31+[8]Florence!C31+'[8]MG&amp;E'!C31</f>
        <v>0</v>
      </c>
      <c r="D31" s="107">
        <f>'[8]WI Gas'!D31:E31+[8]WEPCO!D31+[8]WPSC!D31+[8]Alliant!D31+[8]NSP!D31+[8]MWNG!D31+'[8]SWL&amp;P'!D31:E31+'[8]City Gas'!D31:E31+[8]SCVNG!D31+[8]Florence!D31+'[8]MG&amp;E'!D31:E31</f>
        <v>0</v>
      </c>
      <c r="E31" s="108"/>
      <c r="F31" s="107">
        <f>'[8]WI Gas'!F31:G31+[8]WEPCO!F31+[8]WPSC!F31+[8]Alliant!F31+[8]NSP!F31+[8]MWNG!F31+'[8]SWL&amp;P'!F31:G31+'[8]City Gas'!F31:G31+[8]SCVNG!F31+[8]Florence!F31+'[8]MG&amp;E'!F31:G31</f>
        <v>0</v>
      </c>
      <c r="G31" s="108"/>
      <c r="H31" s="107">
        <f>'[8]WI Gas'!H31:I31+[8]WEPCO!H31+[8]WPSC!H31+[8]Alliant!H31+[8]NSP!H31+[8]MWNG!H31+'[8]SWL&amp;P'!H31:I31+'[8]City Gas'!H31:I31+[8]SCVNG!H31+[8]Florence!H31+'[8]MG&amp;E'!H31:I31</f>
        <v>0</v>
      </c>
      <c r="I31" s="108"/>
      <c r="J31" s="107">
        <f>'[8]WI Gas'!J31:K31+[8]WEPCO!J31+[8]WPSC!J31+[8]Alliant!J31+[8]NSP!J31+[8]MWNG!J31+'[8]SWL&amp;P'!J31:K31+'[8]City Gas'!J31:K31+[8]SCVNG!J31+[8]Florence!J31+'[8]MG&amp;E'!J31:K31</f>
        <v>0</v>
      </c>
      <c r="K31" s="108"/>
      <c r="L31" s="6">
        <f t="shared" ref="L31:L38" si="2">SUM(B31:J31)</f>
        <v>0</v>
      </c>
    </row>
    <row r="32" spans="1:12" s="2" customFormat="1" x14ac:dyDescent="0.25">
      <c r="A32" s="5" t="s">
        <v>7</v>
      </c>
      <c r="B32" s="4">
        <f>'[8]WI Gas'!B32+[8]WEPCO!B32+[8]WPSC!B32+[8]Alliant!B32+[8]NSP!B32+[8]MWNG!B32+'[8]SWL&amp;P'!B32+'[8]City Gas'!B32+[8]SCVNG!B32+[8]Florence!B32+'[8]MG&amp;E'!B32</f>
        <v>0</v>
      </c>
      <c r="C32" s="4">
        <f>'[8]WI Gas'!C32+[8]WEPCO!C32+[8]WPSC!C32+[8]Alliant!C32+[8]NSP!C32+[8]MWNG!C32+'[8]SWL&amp;P'!C32+'[8]City Gas'!C32+[8]SCVNG!C32+[8]Florence!C32+'[8]MG&amp;E'!C32</f>
        <v>63</v>
      </c>
      <c r="D32" s="107">
        <f>'[8]WI Gas'!D32:E32+[8]WEPCO!D32+[8]WPSC!D32+[8]Alliant!D32+[8]NSP!D32+[8]MWNG!D32+'[8]SWL&amp;P'!D32:E32+'[8]City Gas'!D32:E32+[8]SCVNG!D32+[8]Florence!D32+'[8]MG&amp;E'!D32:E32</f>
        <v>10845</v>
      </c>
      <c r="E32" s="108"/>
      <c r="F32" s="107">
        <f>'[8]WI Gas'!F32:G32+[8]WEPCO!F32+[8]WPSC!F32+[8]Alliant!F32+[8]NSP!F32+[8]MWNG!F32+'[8]SWL&amp;P'!F32:G32+'[8]City Gas'!F32:G32+[8]SCVNG!F32+[8]Florence!F32+'[8]MG&amp;E'!F32:G32</f>
        <v>0</v>
      </c>
      <c r="G32" s="108"/>
      <c r="H32" s="107">
        <f>'[8]WI Gas'!H32:I32+[8]WEPCO!H32+[8]WPSC!H32+[8]Alliant!H32+[8]NSP!H32+[8]MWNG!H32+'[8]SWL&amp;P'!H32:I32+'[8]City Gas'!H32:I32+[8]SCVNG!H32+[8]Florence!H32+'[8]MG&amp;E'!H32:I32</f>
        <v>0</v>
      </c>
      <c r="I32" s="108"/>
      <c r="J32" s="107">
        <f>'[8]WI Gas'!J32:K32+[8]WEPCO!J32+[8]WPSC!J32+[8]Alliant!J32+[8]NSP!J32+[8]MWNG!J32+'[8]SWL&amp;P'!J32:K32+'[8]City Gas'!J32:K32+[8]SCVNG!J32+[8]Florence!J32+'[8]MG&amp;E'!J32:K32</f>
        <v>0</v>
      </c>
      <c r="K32" s="108"/>
      <c r="L32" s="6">
        <f t="shared" si="2"/>
        <v>10908</v>
      </c>
    </row>
    <row r="33" spans="1:12" s="2" customFormat="1" x14ac:dyDescent="0.25">
      <c r="A33" s="5" t="s">
        <v>29</v>
      </c>
      <c r="B33" s="4">
        <f>'[8]WI Gas'!B33+[8]WEPCO!B33+[8]WPSC!B33+[8]Alliant!B33+[8]NSP!B33+[8]MWNG!B33+'[8]SWL&amp;P'!B33+'[8]City Gas'!B33+[8]SCVNG!B33+[8]Florence!B33+'[8]MG&amp;E'!B33</f>
        <v>0</v>
      </c>
      <c r="C33" s="4">
        <f>'[8]WI Gas'!C33+[8]WEPCO!C33+[8]WPSC!C33+[8]Alliant!C33+[8]NSP!C33+[8]MWNG!C33+'[8]SWL&amp;P'!C33+'[8]City Gas'!C33+[8]SCVNG!C33+[8]Florence!C33+'[8]MG&amp;E'!C33</f>
        <v>0</v>
      </c>
      <c r="D33" s="107">
        <f>'[8]WI Gas'!D33:E33+[8]WEPCO!D33+[8]WPSC!D33+[8]Alliant!D33+[8]NSP!D33+[8]MWNG!D33+'[8]SWL&amp;P'!D33:E33+'[8]City Gas'!D33:E33+[8]SCVNG!D33+[8]Florence!D33+'[8]MG&amp;E'!D33:E33</f>
        <v>0</v>
      </c>
      <c r="E33" s="108"/>
      <c r="F33" s="107">
        <f>'[8]WI Gas'!F33:G33+[8]WEPCO!F33+[8]WPSC!F33+[8]Alliant!F33+[8]NSP!F33+[8]MWNG!F33+'[8]SWL&amp;P'!F33:G33+'[8]City Gas'!F33:G33+[8]SCVNG!F33+[8]Florence!F33+'[8]MG&amp;E'!F33:G33</f>
        <v>0</v>
      </c>
      <c r="G33" s="108"/>
      <c r="H33" s="107">
        <f>'[8]WI Gas'!H33:I33+[8]WEPCO!H33+[8]WPSC!H33+[8]Alliant!H33+[8]NSP!H33+[8]MWNG!H33+'[8]SWL&amp;P'!H33:I33+'[8]City Gas'!H33:I33+[8]SCVNG!H33+[8]Florence!H33+'[8]MG&amp;E'!H33:I33</f>
        <v>0</v>
      </c>
      <c r="I33" s="108"/>
      <c r="J33" s="107">
        <f>'[8]WI Gas'!J33:K33+[8]WEPCO!J33+[8]WPSC!J33+[8]Alliant!J33+[8]NSP!J33+[8]MWNG!J33+'[8]SWL&amp;P'!J33:K33+'[8]City Gas'!J33:K33+[8]SCVNG!J33+[8]Florence!J33+'[8]MG&amp;E'!J33:K33</f>
        <v>0</v>
      </c>
      <c r="K33" s="108"/>
      <c r="L33" s="6">
        <f t="shared" si="2"/>
        <v>0</v>
      </c>
    </row>
    <row r="34" spans="1:12" s="2" customFormat="1" x14ac:dyDescent="0.25">
      <c r="A34" s="5" t="s">
        <v>30</v>
      </c>
      <c r="B34" s="4">
        <f>'[8]WI Gas'!B34+[8]WEPCO!B34+[8]WPSC!B34+[8]Alliant!B34+[8]NSP!B34+[8]MWNG!B34+'[8]SWL&amp;P'!B34+'[8]City Gas'!B34+[8]SCVNG!B34+[8]Florence!B34+'[8]MG&amp;E'!B34</f>
        <v>0</v>
      </c>
      <c r="C34" s="4">
        <f>'[8]WI Gas'!C34+[8]WEPCO!C34+[8]WPSC!C34+[8]Alliant!C34+[8]NSP!C34+[8]MWNG!C34+'[8]SWL&amp;P'!C34+'[8]City Gas'!C34+[8]SCVNG!C34+[8]Florence!C34+'[8]MG&amp;E'!C34</f>
        <v>84</v>
      </c>
      <c r="D34" s="107">
        <f>'[8]WI Gas'!D34:E34+[8]WEPCO!D34+[8]WPSC!D34+[8]Alliant!D34+[8]NSP!D34+[8]MWNG!D34+'[8]SWL&amp;P'!D34:E34+'[8]City Gas'!D34:E34+[8]SCVNG!D34+[8]Florence!D34+'[8]MG&amp;E'!D34:E34</f>
        <v>11912</v>
      </c>
      <c r="E34" s="108"/>
      <c r="F34" s="107">
        <f>'[8]WI Gas'!F34:G34+[8]WEPCO!F34+[8]WPSC!F34+[8]Alliant!F34+[8]NSP!F34+[8]MWNG!F34+'[8]SWL&amp;P'!F34:G34+'[8]City Gas'!F34:G34+[8]SCVNG!F34+[8]Florence!F34+'[8]MG&amp;E'!F34:G34</f>
        <v>0</v>
      </c>
      <c r="G34" s="108"/>
      <c r="H34" s="107">
        <f>'[8]WI Gas'!H34:I34+[8]WEPCO!H34+[8]WPSC!H34+[8]Alliant!H34+[8]NSP!H34+[8]MWNG!H34+'[8]SWL&amp;P'!H34:I34+'[8]City Gas'!H34:I34+[8]SCVNG!H34+[8]Florence!H34+'[8]MG&amp;E'!H34:I34</f>
        <v>0</v>
      </c>
      <c r="I34" s="108"/>
      <c r="J34" s="107">
        <f>'[8]WI Gas'!J34:K34+[8]WEPCO!J34+[8]WPSC!J34+[8]Alliant!J34+[8]NSP!J34+[8]MWNG!J34+'[8]SWL&amp;P'!J34:K34+'[8]City Gas'!J34:K34+[8]SCVNG!J34+[8]Florence!J34+'[8]MG&amp;E'!J34:K34</f>
        <v>0</v>
      </c>
      <c r="K34" s="108"/>
      <c r="L34" s="6">
        <f t="shared" si="2"/>
        <v>11996</v>
      </c>
    </row>
    <row r="35" spans="1:12" s="2" customFormat="1" x14ac:dyDescent="0.25">
      <c r="A35" s="5" t="s">
        <v>31</v>
      </c>
      <c r="B35" s="4">
        <f>'[8]WI Gas'!B35+[8]WEPCO!B35+[8]WPSC!B35+[8]Alliant!B35+[8]NSP!B35+[8]MWNG!B35+'[8]SWL&amp;P'!B35+'[8]City Gas'!B35+[8]SCVNG!B35+[8]Florence!B35+'[8]MG&amp;E'!B35</f>
        <v>40</v>
      </c>
      <c r="C35" s="4">
        <f>'[8]WI Gas'!C35+[8]WEPCO!C35+[8]WPSC!C35+[8]Alliant!C35+[8]NSP!C35+[8]MWNG!C35+'[8]SWL&amp;P'!C35+'[8]City Gas'!C35+[8]SCVNG!C35+[8]Florence!C35+'[8]MG&amp;E'!C35</f>
        <v>1412533</v>
      </c>
      <c r="D35" s="107">
        <f>'[8]WI Gas'!D35:E35+[8]WEPCO!D35+[8]WPSC!D35+[8]Alliant!D35+[8]NSP!D35+[8]MWNG!D35+'[8]SWL&amp;P'!D35:E35+'[8]City Gas'!D35:E35+[8]SCVNG!D35+[8]Florence!D35+'[8]MG&amp;E'!D35:E35</f>
        <v>18120</v>
      </c>
      <c r="E35" s="108"/>
      <c r="F35" s="107">
        <f>'[8]WI Gas'!F35:G35+[8]WEPCO!F35+[8]WPSC!F35+[8]Alliant!F35+[8]NSP!F35+[8]MWNG!F35+'[8]SWL&amp;P'!F35:G35+'[8]City Gas'!F35:G35+[8]SCVNG!F35+[8]Florence!F35+'[8]MG&amp;E'!F35:G35</f>
        <v>1289</v>
      </c>
      <c r="G35" s="108"/>
      <c r="H35" s="107">
        <f>'[8]WI Gas'!H35:I35+[8]WEPCO!H35+[8]WPSC!H35+[8]Alliant!H35+[8]NSP!H35+[8]MWNG!H35+'[8]SWL&amp;P'!H35:I35+'[8]City Gas'!H35:I35+[8]SCVNG!H35+[8]Florence!H35+'[8]MG&amp;E'!H35:I35</f>
        <v>116</v>
      </c>
      <c r="I35" s="108"/>
      <c r="J35" s="107">
        <f>'[8]WI Gas'!J35:K35+[8]WEPCO!J35+[8]WPSC!J35+[8]Alliant!J35+[8]NSP!J35+[8]MWNG!J35+'[8]SWL&amp;P'!J35:K35+'[8]City Gas'!J35:K35+[8]SCVNG!J35+[8]Florence!J35+'[8]MG&amp;E'!J35:K35</f>
        <v>0</v>
      </c>
      <c r="K35" s="108"/>
      <c r="L35" s="6">
        <f t="shared" si="2"/>
        <v>1432098</v>
      </c>
    </row>
    <row r="36" spans="1:12" s="2" customFormat="1" x14ac:dyDescent="0.25">
      <c r="A36" s="5" t="s">
        <v>32</v>
      </c>
      <c r="B36" s="4">
        <f>'[8]WI Gas'!B36+[8]WEPCO!B36+[8]WPSC!B36+[8]Alliant!B36+[8]NSP!B36+[8]MWNG!B36+'[8]SWL&amp;P'!B36+'[8]City Gas'!B36+[8]SCVNG!B36+[8]Florence!B36+'[8]MG&amp;E'!B36</f>
        <v>0</v>
      </c>
      <c r="C36" s="4">
        <f>'[8]WI Gas'!C36+[8]WEPCO!C36+[8]WPSC!C36+[8]Alliant!C36+[8]NSP!C36+[8]MWNG!C36+'[8]SWL&amp;P'!C36+'[8]City Gas'!C36+[8]SCVNG!C36+[8]Florence!C36+'[8]MG&amp;E'!C36</f>
        <v>0</v>
      </c>
      <c r="D36" s="107">
        <f>'[8]WI Gas'!D36:E36+[8]WEPCO!D36+[8]WPSC!D36+[8]Alliant!D36+[8]NSP!D36+[8]MWNG!D36+'[8]SWL&amp;P'!D36:E36+'[8]City Gas'!D36:E36+[8]SCVNG!D36+[8]Florence!D36+'[8]MG&amp;E'!D36:E36</f>
        <v>0</v>
      </c>
      <c r="E36" s="108"/>
      <c r="F36" s="107">
        <f>'[8]WI Gas'!F36:G36+[8]WEPCO!F36+[8]WPSC!F36+[8]Alliant!F36+[8]NSP!F36+[8]MWNG!F36+'[8]SWL&amp;P'!F36:G36+'[8]City Gas'!F36:G36+[8]SCVNG!F36+[8]Florence!F36+'[8]MG&amp;E'!F36:G36</f>
        <v>0</v>
      </c>
      <c r="G36" s="108"/>
      <c r="H36" s="107">
        <f>'[8]WI Gas'!H36:I36+[8]WEPCO!H36+[8]WPSC!H36+[8]Alliant!H36+[8]NSP!H36+[8]MWNG!H36+'[8]SWL&amp;P'!H36:I36+'[8]City Gas'!H36:I36+[8]SCVNG!H36+[8]Florence!H36+'[8]MG&amp;E'!H36:I36</f>
        <v>0</v>
      </c>
      <c r="I36" s="108"/>
      <c r="J36" s="107">
        <f>'[8]WI Gas'!J36:K36+[8]WEPCO!J36+[8]WPSC!J36+[8]Alliant!J36+[8]NSP!J36+[8]MWNG!J36+'[8]SWL&amp;P'!J36:K36+'[8]City Gas'!J36:K36+[8]SCVNG!J36+[8]Florence!J36+'[8]MG&amp;E'!J36:K36</f>
        <v>0</v>
      </c>
      <c r="K36" s="108"/>
      <c r="L36" s="6">
        <f t="shared" si="2"/>
        <v>0</v>
      </c>
    </row>
    <row r="37" spans="1:12" s="2" customFormat="1" x14ac:dyDescent="0.25">
      <c r="A37" s="5" t="s">
        <v>98</v>
      </c>
      <c r="B37" s="4">
        <f>'[8]WI Gas'!B37+[8]WEPCO!B37+[8]WPSC!B37+[8]Alliant!B37+[8]NSP!B37+[8]MWNG!B37+'[8]SWL&amp;P'!B37+'[8]City Gas'!B37+[8]SCVNG!B37+[8]Florence!B37+'[8]MG&amp;E'!B37</f>
        <v>0</v>
      </c>
      <c r="C37" s="4">
        <f>'[8]WI Gas'!C37+[8]WEPCO!C37+[8]WPSC!C37+[8]Alliant!C37+[8]NSP!C37+[8]MWNG!C37+'[8]SWL&amp;P'!C37+'[8]City Gas'!C37+[8]SCVNG!C37+[8]Florence!C37+'[8]MG&amp;E'!C37</f>
        <v>0</v>
      </c>
      <c r="D37" s="107">
        <f>'[8]WI Gas'!D37:E37+[8]WEPCO!D37+[8]WPSC!D37+[8]Alliant!D37+[8]NSP!D37+[8]MWNG!D37+'[8]SWL&amp;P'!D37:E37+'[8]City Gas'!D37:E37+[8]SCVNG!D37+[8]Florence!D37+'[8]MG&amp;E'!D37:E37</f>
        <v>0</v>
      </c>
      <c r="E37" s="108"/>
      <c r="F37" s="107">
        <f>'[8]WI Gas'!F37:G37+[8]WEPCO!F37+[8]WPSC!F37+[8]Alliant!F37+[8]NSP!F37+[8]MWNG!F37+'[8]SWL&amp;P'!F37:G37+'[8]City Gas'!F37:G37+[8]SCVNG!F37+[8]Florence!F37+'[8]MG&amp;E'!F37:G37</f>
        <v>0</v>
      </c>
      <c r="G37" s="108"/>
      <c r="H37" s="107">
        <f>'[8]WI Gas'!H37:I37+[8]WEPCO!H37+[8]WPSC!H37+[8]Alliant!H37+[8]NSP!H37+[8]MWNG!H37+'[8]SWL&amp;P'!H37:I37+'[8]City Gas'!H37:I37+[8]SCVNG!H37+[8]Florence!H37+'[8]MG&amp;E'!H37:I37</f>
        <v>0</v>
      </c>
      <c r="I37" s="108"/>
      <c r="J37" s="107">
        <f>'[8]WI Gas'!J37:K37+[8]WEPCO!J37+[8]WPSC!J37+[8]Alliant!J37+[8]NSP!J37+[8]MWNG!J37+'[8]SWL&amp;P'!J37:K37+'[8]City Gas'!J37:K37+[8]SCVNG!J37+[8]Florence!J37+'[8]MG&amp;E'!J37:K37</f>
        <v>0</v>
      </c>
      <c r="K37" s="108"/>
      <c r="L37" s="6">
        <f t="shared" si="2"/>
        <v>0</v>
      </c>
    </row>
    <row r="38" spans="1:12" s="2" customFormat="1" x14ac:dyDescent="0.25">
      <c r="A38" s="5" t="s">
        <v>10</v>
      </c>
      <c r="B38" s="4">
        <f>'[8]WI Gas'!B38+[8]WEPCO!B38+[8]WPSC!B38+[8]Alliant!B38+[8]NSP!B38+[8]MWNG!B38+'[8]SWL&amp;P'!B38+'[8]City Gas'!B38+[8]SCVNG!B38+[8]Florence!B38+'[8]MG&amp;E'!B38</f>
        <v>337</v>
      </c>
      <c r="C38" s="4">
        <f>'[8]WI Gas'!C38+[8]WEPCO!C38+[8]WPSC!C38+[8]Alliant!C38+[8]NSP!C38+[8]MWNG!C38+'[8]SWL&amp;P'!C38+'[8]City Gas'!C38+[8]SCVNG!C38+[8]Florence!C38+'[8]MG&amp;E'!C38</f>
        <v>1749</v>
      </c>
      <c r="D38" s="107">
        <f>'[8]WI Gas'!D38:E38+[8]WEPCO!D38+[8]WPSC!D38+[8]Alliant!D38+[8]NSP!D38+[8]MWNG!D38+'[8]SWL&amp;P'!D38:E38+'[8]City Gas'!D38:E38+[8]SCVNG!D38+[8]Florence!D38+'[8]MG&amp;E'!D38:E38</f>
        <v>70</v>
      </c>
      <c r="E38" s="108"/>
      <c r="F38" s="107">
        <f>'[8]WI Gas'!F38:G38+[8]WEPCO!F38+[8]WPSC!F38+[8]Alliant!F38+[8]NSP!F38+[8]MWNG!F38+'[8]SWL&amp;P'!F38:G38+'[8]City Gas'!F38:G38+[8]SCVNG!F38+[8]Florence!F38+'[8]MG&amp;E'!F38:G38</f>
        <v>3</v>
      </c>
      <c r="G38" s="108"/>
      <c r="H38" s="107">
        <f>'[8]WI Gas'!H38:I38+[8]WEPCO!H38+[8]WPSC!H38+[8]Alliant!H38+[8]NSP!H38+[8]MWNG!H38+'[8]SWL&amp;P'!H38:I38+'[8]City Gas'!H38:I38+[8]SCVNG!H38+[8]Florence!H38+'[8]MG&amp;E'!H38:I38</f>
        <v>0</v>
      </c>
      <c r="I38" s="108"/>
      <c r="J38" s="107">
        <f>'[8]WI Gas'!J38:K38+[8]WEPCO!J38+[8]WPSC!J38+[8]Alliant!J38+[8]NSP!J38+[8]MWNG!J38+'[8]SWL&amp;P'!J38:K38+'[8]City Gas'!J38:K38+[8]SCVNG!J38+[8]Florence!J38+'[8]MG&amp;E'!J38:K38</f>
        <v>0</v>
      </c>
      <c r="K38" s="108"/>
      <c r="L38" s="6">
        <f t="shared" si="2"/>
        <v>2159</v>
      </c>
    </row>
    <row r="39" spans="1:12" s="2" customFormat="1" x14ac:dyDescent="0.25">
      <c r="A39" s="11" t="s">
        <v>11</v>
      </c>
      <c r="B39" s="6">
        <f>SUM(B30:B38)</f>
        <v>380</v>
      </c>
      <c r="C39" s="6">
        <f t="shared" ref="C39:L39" si="3">SUM(C30:C38)</f>
        <v>1620432</v>
      </c>
      <c r="D39" s="109">
        <f t="shared" si="3"/>
        <v>66700</v>
      </c>
      <c r="E39" s="109">
        <f t="shared" si="3"/>
        <v>0</v>
      </c>
      <c r="F39" s="109">
        <f t="shared" si="3"/>
        <v>2445</v>
      </c>
      <c r="G39" s="109">
        <f t="shared" si="3"/>
        <v>0</v>
      </c>
      <c r="H39" s="109">
        <f t="shared" si="3"/>
        <v>346</v>
      </c>
      <c r="I39" s="109">
        <f t="shared" si="3"/>
        <v>0</v>
      </c>
      <c r="J39" s="110">
        <f t="shared" si="3"/>
        <v>7</v>
      </c>
      <c r="K39" s="111"/>
      <c r="L39" s="6">
        <f t="shared" si="3"/>
        <v>1690310</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'[8]WI Gas'!B43+[8]WEPCO!B43+[8]WPSC!B43+[8]Alliant!B43+[8]NSP!B43+[8]MWNG!B43+'[8]SWL&amp;P'!B43+'[8]City Gas'!B43+[8]SCVNG!B43+[8]Florence!B43+'[8]MG&amp;E'!B43</f>
        <v>311.86</v>
      </c>
      <c r="C43" s="4">
        <f>'[8]WI Gas'!C43+[8]WEPCO!C43+[8]WPSC!C43+[8]Alliant!C43+[8]NSP!C43+[8]MWNG!C43+'[8]SWL&amp;P'!C43+'[8]City Gas'!C43+[8]SCVNG!C43+[8]Florence!C43+'[8]MG&amp;E'!C43</f>
        <v>0.7</v>
      </c>
      <c r="D43" s="4">
        <f>'[8]WI Gas'!D43+[8]WEPCO!D43+[8]WPSC!D43+[8]Alliant!D43+[8]NSP!D43+[8]MWNG!D43+'[8]SWL&amp;P'!D43+'[8]City Gas'!D43+[8]SCVNG!D43+[8]Florence!D43+'[8]MG&amp;E'!D43</f>
        <v>22.29</v>
      </c>
      <c r="E43" s="4">
        <f>'[8]WI Gas'!E43+[8]WEPCO!E43+[8]WPSC!E43+[8]Alliant!E43+[8]NSP!E43+[8]MWNG!E43+'[8]SWL&amp;P'!E43+'[8]City Gas'!E43+[8]SCVNG!E43+[8]Florence!E43+'[8]MG&amp;E'!E43</f>
        <v>1244.27</v>
      </c>
      <c r="F43" s="4">
        <f>'[8]WI Gas'!F43+[8]WEPCO!F43+[8]WPSC!F43+[8]Alliant!F43+[8]NSP!F43+[8]MWNG!F43+'[8]SWL&amp;P'!F43+'[8]City Gas'!F43+[8]SCVNG!F43+[8]Florence!F43+'[8]MG&amp;E'!F43</f>
        <v>6960.7849999999999</v>
      </c>
      <c r="G43" s="4">
        <f>'[8]WI Gas'!G43+[8]WEPCO!G43+[8]WPSC!G43+[8]Alliant!G43+[8]NSP!G43+[8]MWNG!G43+'[8]SWL&amp;P'!G43+'[8]City Gas'!G43+[8]SCVNG!G43+[8]Florence!G43+'[8]MG&amp;E'!G43</f>
        <v>4576.6670000000004</v>
      </c>
      <c r="H43" s="4">
        <f>'[8]WI Gas'!H43+[8]WEPCO!H43+[8]WPSC!H43+[8]Alliant!H43+[8]NSP!H43+[8]MWNG!H43+'[8]SWL&amp;P'!H43+'[8]City Gas'!H43+[8]SCVNG!H43+[8]Florence!H43+'[8]MG&amp;E'!H43</f>
        <v>3937.4119999999998</v>
      </c>
      <c r="I43" s="4">
        <f>'[8]WI Gas'!I43+[8]WEPCO!I43+[8]WPSC!I43+[8]Alliant!I43+[8]NSP!I43+[8]MWNG!I43+'[8]SWL&amp;P'!I43+'[8]City Gas'!I43+[8]SCVNG!I43+[8]Florence!I43+'[8]MG&amp;E'!I43</f>
        <v>11135.307999999999</v>
      </c>
      <c r="J43" s="4">
        <f>'[8]WI Gas'!J43+[8]WEPCO!J43+[8]WPSC!J43+[8]Alliant!J43+[8]NSP!J43+[8]MWNG!J43+'[8]SWL&amp;P'!J43+'[8]City Gas'!J43+[8]SCVNG!J43+[8]Florence!J43+'[8]MG&amp;E'!J43</f>
        <v>6522.6659999999993</v>
      </c>
      <c r="K43" s="4">
        <f>'[8]WI Gas'!K43+[8]WEPCO!K43+[8]WPSC!K43+[8]Alliant!K43+[8]NSP!K43+[8]MWNG!K43+'[8]SWL&amp;P'!K43+'[8]City Gas'!K43+[8]SCVNG!K43+[8]Florence!K43+'[8]MG&amp;E'!K43</f>
        <v>5708.7660000000005</v>
      </c>
      <c r="L43" s="17">
        <f>SUM(B43:K43)</f>
        <v>40420.724000000002</v>
      </c>
    </row>
    <row r="44" spans="1:12" s="2" customFormat="1" x14ac:dyDescent="0.25">
      <c r="A44" s="5" t="s">
        <v>19</v>
      </c>
      <c r="B44" s="4">
        <f>'[8]WI Gas'!B44+[8]WEPCO!B44+[8]WPSC!B44+[8]Alliant!B44+[8]NSP!B44+[8]MWNG!B44+'[8]SWL&amp;P'!B44+'[8]City Gas'!B44+[8]SCVNG!B44+[8]Florence!B44+'[8]MG&amp;E'!B44</f>
        <v>15553</v>
      </c>
      <c r="C44" s="4">
        <f>'[8]WI Gas'!C44+[8]WEPCO!C44+[8]WPSC!C44+[8]Alliant!C44+[8]NSP!C44+[8]MWNG!C44+'[8]SWL&amp;P'!C44+'[8]City Gas'!C44+[8]SCVNG!C44+[8]Florence!C44+'[8]MG&amp;E'!C44</f>
        <v>1704</v>
      </c>
      <c r="D44" s="4">
        <f>'[8]WI Gas'!D44+[8]WEPCO!D44+[8]WPSC!D44+[8]Alliant!D44+[8]NSP!D44+[8]MWNG!D44+'[8]SWL&amp;P'!D44+'[8]City Gas'!D44+[8]SCVNG!D44+[8]Florence!D44+'[8]MG&amp;E'!D44</f>
        <v>1278</v>
      </c>
      <c r="E44" s="4">
        <f>'[8]WI Gas'!E44+[8]WEPCO!E44+[8]WPSC!E44+[8]Alliant!E44+[8]NSP!E44+[8]MWNG!E44+'[8]SWL&amp;P'!E44+'[8]City Gas'!E44+[8]SCVNG!E44+[8]Florence!E44+'[8]MG&amp;E'!E44</f>
        <v>36624</v>
      </c>
      <c r="F44" s="4">
        <f>'[8]WI Gas'!F44+[8]WEPCO!F44+[8]WPSC!F44+[8]Alliant!F44+[8]NSP!F44+[8]MWNG!F44+'[8]SWL&amp;P'!F44+'[8]City Gas'!F44+[8]SCVNG!F44+[8]Florence!F44+'[8]MG&amp;E'!F44</f>
        <v>179698</v>
      </c>
      <c r="G44" s="4">
        <f>'[8]WI Gas'!G44+[8]WEPCO!G44+[8]WPSC!G44+[8]Alliant!G44+[8]NSP!G44+[8]MWNG!G44+'[8]SWL&amp;P'!G44+'[8]City Gas'!G44+[8]SCVNG!G44+[8]Florence!G44+'[8]MG&amp;E'!G44</f>
        <v>274304</v>
      </c>
      <c r="H44" s="4">
        <f>'[8]WI Gas'!H44+[8]WEPCO!H44+[8]WPSC!H44+[8]Alliant!H44+[8]NSP!H44+[8]MWNG!H44+'[8]SWL&amp;P'!H44+'[8]City Gas'!H44+[8]SCVNG!H44+[8]Florence!H44+'[8]MG&amp;E'!H44</f>
        <v>252575</v>
      </c>
      <c r="I44" s="4">
        <f>'[8]WI Gas'!I44+[8]WEPCO!I44+[8]WPSC!I44+[8]Alliant!I44+[8]NSP!I44+[8]MWNG!I44+'[8]SWL&amp;P'!I44+'[8]City Gas'!I44+[8]SCVNG!I44+[8]Florence!I44+'[8]MG&amp;E'!I44</f>
        <v>358022</v>
      </c>
      <c r="J44" s="4">
        <f>'[8]WI Gas'!J44+[8]WEPCO!J44+[8]WPSC!J44+[8]Alliant!J44+[8]NSP!J44+[8]MWNG!J44+'[8]SWL&amp;P'!J44+'[8]City Gas'!J44+[8]SCVNG!J44+[8]Florence!J44+'[8]MG&amp;E'!J44</f>
        <v>282746</v>
      </c>
      <c r="K44" s="4">
        <f>'[8]WI Gas'!K44+[8]WEPCO!K44+[8]WPSC!K44+[8]Alliant!K44+[8]NSP!K44+[8]MWNG!K44+'[8]SWL&amp;P'!K44+'[8]City Gas'!K44+[8]SCVNG!K44+[8]Florence!K44+'[8]MG&amp;E'!K44</f>
        <v>287806</v>
      </c>
      <c r="L44" s="6">
        <f>SUM(B44:K44)</f>
        <v>1690310</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'[8]WI Gas'!E49:F49+[8]WEPCO!E49+[8]WPSC!E49+[8]Alliant!E49+[8]NSP!E49+[8]MWNG!E49+'[8]SWL&amp;P'!E49:F49+'[8]City Gas'!E49:F49+[8]SCVNG!E49+[8]Florence!E49+'[8]MG&amp;E'!E49:F49</f>
        <v>21</v>
      </c>
      <c r="F49" s="108"/>
      <c r="G49" s="107">
        <f>'[8]WI Gas'!G49:H49+[8]WEPCO!G49+[8]WPSC!G49+[8]Alliant!G49+[8]NSP!G49+[8]MWNG!G49+'[8]SWL&amp;P'!G49:H49+'[8]City Gas'!G49:H49+[8]SCVNG!G49+[8]Florence!G49+'[8]MG&amp;E'!G49:H49</f>
        <v>9</v>
      </c>
      <c r="H49" s="108"/>
      <c r="I49" s="107">
        <f>'[8]WI Gas'!I49:J49+[8]WEPCO!I49+[8]WPSC!I49+[8]Alliant!I49+[8]NSP!I49+[8]MWNG!I49+'[8]SWL&amp;P'!I49:J49+'[8]City Gas'!I49:J49+[8]SCVNG!I49+[8]Florence!I49+'[8]MG&amp;E'!I49:J49</f>
        <v>99</v>
      </c>
      <c r="J49" s="108"/>
      <c r="K49" s="107">
        <f>'[8]WI Gas'!K49:L49+[8]WEPCO!K49+[8]WPSC!K49+[8]Alliant!K49+[8]NSP!K49+[8]MWNG!K49+'[8]SWL&amp;P'!K49:L49+'[8]City Gas'!K49:L49+[8]SCVNG!K49+[8]Florence!K49+'[8]MG&amp;E'!K49:L49</f>
        <v>60</v>
      </c>
      <c r="L49" s="108"/>
    </row>
    <row r="50" spans="1:12" s="2" customFormat="1" x14ac:dyDescent="0.25">
      <c r="A50" s="101" t="s">
        <v>54</v>
      </c>
      <c r="B50" s="102"/>
      <c r="C50" s="102"/>
      <c r="D50" s="103"/>
      <c r="E50" s="107">
        <f>'[8]WI Gas'!E50:F50+[8]WEPCO!E50+[8]WPSC!E50+[8]Alliant!E50+[8]NSP!E50+[8]MWNG!E50+'[8]SWL&amp;P'!E50:F50+'[8]City Gas'!E50:F50+[8]SCVNG!E50+[8]Florence!E50+'[8]MG&amp;E'!E50:F50</f>
        <v>13</v>
      </c>
      <c r="F50" s="108"/>
      <c r="G50" s="107">
        <f>'[8]WI Gas'!G50:H50+[8]WEPCO!G50+[8]WPSC!G50+[8]Alliant!G50+[8]NSP!G50+[8]MWNG!G50+'[8]SWL&amp;P'!G50:H50+'[8]City Gas'!G50:H50+[8]SCVNG!G50+[8]Florence!G50+'[8]MG&amp;E'!G50:H50</f>
        <v>7</v>
      </c>
      <c r="H50" s="108"/>
      <c r="I50" s="107">
        <f>'[8]WI Gas'!I50:J50+[8]WEPCO!I50+[8]WPSC!I50+[8]Alliant!I50+[8]NSP!I50+[8]MWNG!I50+'[8]SWL&amp;P'!I50:J50+'[8]City Gas'!I50:J50+[8]SCVNG!I50+[8]Florence!I50+'[8]MG&amp;E'!I50:J50</f>
        <v>145</v>
      </c>
      <c r="J50" s="108"/>
      <c r="K50" s="107">
        <f>'[8]WI Gas'!K50:L50+[8]WEPCO!K50+[8]WPSC!K50+[8]Alliant!K50+[8]NSP!K50+[8]MWNG!K50+'[8]SWL&amp;P'!K50:L50+'[8]City Gas'!K50:L50+[8]SCVNG!K50+[8]Florence!K50+'[8]MG&amp;E'!K50:L50</f>
        <v>94</v>
      </c>
      <c r="L50" s="108"/>
    </row>
    <row r="51" spans="1:12" s="2" customFormat="1" x14ac:dyDescent="0.25">
      <c r="A51" s="101" t="s">
        <v>55</v>
      </c>
      <c r="B51" s="102"/>
      <c r="C51" s="102"/>
      <c r="D51" s="103"/>
      <c r="E51" s="107">
        <f>'[8]WI Gas'!E51:F51+[8]WEPCO!E51+[8]WPSC!E51+[8]Alliant!E51+[8]NSP!E51+[8]MWNG!E51+'[8]SWL&amp;P'!E51:F51+'[8]City Gas'!E51:F51+[8]SCVNG!E51+[8]Florence!E51+'[8]MG&amp;E'!E51:F51</f>
        <v>269</v>
      </c>
      <c r="F51" s="108"/>
      <c r="G51" s="107">
        <f>'[8]WI Gas'!G51:H51+[8]WEPCO!G51+[8]WPSC!G51+[8]Alliant!G51+[8]NSP!G51+[8]MWNG!G51+'[8]SWL&amp;P'!G51:H51+'[8]City Gas'!G51:H51+[8]SCVNG!G51+[8]Florence!G51+'[8]MG&amp;E'!G51:H51</f>
        <v>259</v>
      </c>
      <c r="H51" s="108"/>
      <c r="I51" s="107">
        <f>'[8]WI Gas'!I51:J51+[8]WEPCO!I51+[8]WPSC!I51+[8]Alliant!I51+[8]NSP!I51+[8]MWNG!I51+'[8]SWL&amp;P'!I51:J51+'[8]City Gas'!I51:J51+[8]SCVNG!I51+[8]Florence!I51+'[8]MG&amp;E'!I51:J51</f>
        <v>993</v>
      </c>
      <c r="J51" s="108"/>
      <c r="K51" s="107">
        <f>'[8]WI Gas'!K51:L51+[8]WEPCO!K51+[8]WPSC!K51+[8]Alliant!K51+[8]NSP!K51+[8]MWNG!K51+'[8]SWL&amp;P'!K51:L51+'[8]City Gas'!K51:L51+[8]SCVNG!K51+[8]Florence!K51+'[8]MG&amp;E'!K51:L51</f>
        <v>928</v>
      </c>
      <c r="L51" s="108"/>
    </row>
    <row r="52" spans="1:12" s="2" customFormat="1" x14ac:dyDescent="0.25">
      <c r="A52" s="101" t="s">
        <v>56</v>
      </c>
      <c r="B52" s="102"/>
      <c r="C52" s="102"/>
      <c r="D52" s="103"/>
      <c r="E52" s="107">
        <f>'[8]WI Gas'!E52:F52+[8]WEPCO!E52+[8]WPSC!E52+[8]Alliant!E52+[8]NSP!E52+[8]MWNG!E52+'[8]SWL&amp;P'!E52:F52+'[8]City Gas'!E52:F52+[8]SCVNG!E52+[8]Florence!E52+'[8]MG&amp;E'!E52:F52</f>
        <v>8</v>
      </c>
      <c r="F52" s="108"/>
      <c r="G52" s="107">
        <f>'[8]WI Gas'!G52:H52+[8]WEPCO!G52+[8]WPSC!G52+[8]Alliant!G52+[8]NSP!G52+[8]MWNG!G52+'[8]SWL&amp;P'!G52:H52+'[8]City Gas'!G52:H52+[8]SCVNG!G52+[8]Florence!G52+'[8]MG&amp;E'!G52:H52</f>
        <v>7</v>
      </c>
      <c r="H52" s="108"/>
      <c r="I52" s="107">
        <f>'[8]WI Gas'!I52:J52+[8]WEPCO!I52+[8]WPSC!I52+[8]Alliant!I52+[8]NSP!I52+[8]MWNG!I52+'[8]SWL&amp;P'!I52:J52+'[8]City Gas'!I52:J52+[8]SCVNG!I52+[8]Florence!I52+'[8]MG&amp;E'!I52:J52</f>
        <v>256</v>
      </c>
      <c r="J52" s="108"/>
      <c r="K52" s="107">
        <f>'[8]WI Gas'!K52:L52+[8]WEPCO!K52+[8]WPSC!K52+[8]Alliant!K52+[8]NSP!K52+[8]MWNG!K52+'[8]SWL&amp;P'!K52:L52+'[8]City Gas'!K52:L52+[8]SCVNG!K52+[8]Florence!K52+'[8]MG&amp;E'!K52:L52</f>
        <v>227</v>
      </c>
      <c r="L52" s="108"/>
    </row>
    <row r="53" spans="1:12" s="2" customFormat="1" x14ac:dyDescent="0.25">
      <c r="A53" s="101" t="s">
        <v>57</v>
      </c>
      <c r="B53" s="102"/>
      <c r="C53" s="102"/>
      <c r="D53" s="103"/>
      <c r="E53" s="107">
        <f>'[8]WI Gas'!E53:F53+[8]WEPCO!E53+[8]WPSC!E53+[8]Alliant!E53+[8]NSP!E53+[8]MWNG!E53+'[8]SWL&amp;P'!E53:F53+'[8]City Gas'!E53:F53+[8]SCVNG!E53+[8]Florence!E53+'[8]MG&amp;E'!E53:F53</f>
        <v>68</v>
      </c>
      <c r="F53" s="108"/>
      <c r="G53" s="107">
        <f>'[8]WI Gas'!G53:H53+[8]WEPCO!G53+[8]WPSC!G53+[8]Alliant!G53+[8]NSP!G53+[8]MWNG!G53+'[8]SWL&amp;P'!G53:H53+'[8]City Gas'!G53:H53+[8]SCVNG!G53+[8]Florence!G53+'[8]MG&amp;E'!G53:H53</f>
        <v>36</v>
      </c>
      <c r="H53" s="108"/>
      <c r="I53" s="107">
        <f>'[8]WI Gas'!I53:J53+[8]WEPCO!I53+[8]WPSC!I53+[8]Alliant!I53+[8]NSP!I53+[8]MWNG!I53+'[8]SWL&amp;P'!I53:J53+'[8]City Gas'!I53:J53+[8]SCVNG!I53+[8]Florence!I53+'[8]MG&amp;E'!I53:J53</f>
        <v>286</v>
      </c>
      <c r="J53" s="108"/>
      <c r="K53" s="107">
        <f>'[8]WI Gas'!K53:L53+[8]WEPCO!K53+[8]WPSC!K53+[8]Alliant!K53+[8]NSP!K53+[8]MWNG!K53+'[8]SWL&amp;P'!K53:L53+'[8]City Gas'!K53:L53+[8]SCVNG!K53+[8]Florence!K53+'[8]MG&amp;E'!K53:L53</f>
        <v>133</v>
      </c>
      <c r="L53" s="108"/>
    </row>
    <row r="54" spans="1:12" s="2" customFormat="1" x14ac:dyDescent="0.25">
      <c r="A54" s="101" t="s">
        <v>58</v>
      </c>
      <c r="B54" s="102"/>
      <c r="C54" s="102"/>
      <c r="D54" s="103"/>
      <c r="E54" s="107">
        <f>'[8]WI Gas'!E54:F54+[8]WEPCO!E54+[8]WPSC!E54+[8]Alliant!E54+[8]NSP!E54+[8]MWNG!E54+'[8]SWL&amp;P'!E54:F54+'[8]City Gas'!E54:F54+[8]SCVNG!E54+[8]Florence!E54+'[8]MG&amp;E'!E54:F54</f>
        <v>151</v>
      </c>
      <c r="F54" s="108"/>
      <c r="G54" s="107">
        <f>'[8]WI Gas'!G54:H54+[8]WEPCO!G54+[8]WPSC!G54+[8]Alliant!G54+[8]NSP!G54+[8]MWNG!G54+'[8]SWL&amp;P'!G54:H54+'[8]City Gas'!G54:H54+[8]SCVNG!G54+[8]Florence!G54+'[8]MG&amp;E'!G54:H54</f>
        <v>38</v>
      </c>
      <c r="H54" s="108"/>
      <c r="I54" s="107">
        <f>'[8]WI Gas'!I54:J54+[8]WEPCO!I54+[8]WPSC!I54+[8]Alliant!I54+[8]NSP!I54+[8]MWNG!I54+'[8]SWL&amp;P'!I54:J54+'[8]City Gas'!I54:J54+[8]SCVNG!I54+[8]Florence!I54+'[8]MG&amp;E'!I54:J54</f>
        <v>4433</v>
      </c>
      <c r="J54" s="108"/>
      <c r="K54" s="107">
        <f>'[8]WI Gas'!K54:L54+[8]WEPCO!K54+[8]WPSC!K54+[8]Alliant!K54+[8]NSP!K54+[8]MWNG!K54+'[8]SWL&amp;P'!K54:L54+'[8]City Gas'!K54:L54+[8]SCVNG!K54+[8]Florence!K54+'[8]MG&amp;E'!K54:L54</f>
        <v>717</v>
      </c>
      <c r="L54" s="108"/>
    </row>
    <row r="55" spans="1:12" s="2" customFormat="1" x14ac:dyDescent="0.25">
      <c r="A55" s="101" t="s">
        <v>59</v>
      </c>
      <c r="B55" s="102"/>
      <c r="C55" s="102"/>
      <c r="D55" s="103"/>
      <c r="E55" s="107">
        <f>'[8]WI Gas'!E55:F55+[8]WEPCO!E55+[8]WPSC!E55+[8]Alliant!E55+[8]NSP!E55+[8]MWNG!E55+'[8]SWL&amp;P'!E55:F55+'[8]City Gas'!E55:F55+[8]SCVNG!E55+[8]Florence!E55+'[8]MG&amp;E'!E55:F55</f>
        <v>19</v>
      </c>
      <c r="F55" s="108"/>
      <c r="G55" s="107">
        <f>'[8]WI Gas'!G55:H55+[8]WEPCO!G55+[8]WPSC!G55+[8]Alliant!G55+[8]NSP!G55+[8]MWNG!G55+'[8]SWL&amp;P'!G55:H55+'[8]City Gas'!G55:H55+[8]SCVNG!G55+[8]Florence!G55+'[8]MG&amp;E'!G55:H55</f>
        <v>6</v>
      </c>
      <c r="H55" s="108"/>
      <c r="I55" s="107">
        <f>'[8]WI Gas'!I55:J55+[8]WEPCO!I55+[8]WPSC!I55+[8]Alliant!I55+[8]NSP!I55+[8]MWNG!I55+'[8]SWL&amp;P'!I55:J55+'[8]City Gas'!I55:J55+[8]SCVNG!I55+[8]Florence!I55+'[8]MG&amp;E'!I55:J55</f>
        <v>177</v>
      </c>
      <c r="J55" s="108"/>
      <c r="K55" s="107">
        <f>'[8]WI Gas'!K55:L55+[8]WEPCO!K55+[8]WPSC!K55+[8]Alliant!K55+[8]NSP!K55+[8]MWNG!K55+'[8]SWL&amp;P'!K55:L55+'[8]City Gas'!K55:L55+[8]SCVNG!K55+[8]Florence!K55+'[8]MG&amp;E'!K55:L55</f>
        <v>45</v>
      </c>
      <c r="L55" s="108"/>
    </row>
    <row r="56" spans="1:12" s="2" customFormat="1" x14ac:dyDescent="0.25">
      <c r="A56" s="101" t="s">
        <v>10</v>
      </c>
      <c r="B56" s="102"/>
      <c r="C56" s="102"/>
      <c r="D56" s="103"/>
      <c r="E56" s="107">
        <f>'[8]WI Gas'!E56:F56+[8]WEPCO!E56+[8]WPSC!E56+[8]Alliant!E56+[8]NSP!E56+[8]MWNG!E56+'[8]SWL&amp;P'!E56:F56+'[8]City Gas'!E56:F56+[8]SCVNG!E56+[8]Florence!E56+'[8]MG&amp;E'!E56:F56</f>
        <v>16</v>
      </c>
      <c r="F56" s="108"/>
      <c r="G56" s="107">
        <f>'[8]WI Gas'!G56:H56+[8]WEPCO!G56+[8]WPSC!G56+[8]Alliant!G56+[8]NSP!G56+[8]MWNG!G56+'[8]SWL&amp;P'!G56:H56+'[8]City Gas'!G56:H56+[8]SCVNG!G56+[8]Florence!G56+'[8]MG&amp;E'!G56:H56</f>
        <v>8</v>
      </c>
      <c r="H56" s="108"/>
      <c r="I56" s="107">
        <f>'[8]WI Gas'!I56:J56+[8]WEPCO!I56+[8]WPSC!I56+[8]Alliant!I56+[8]NSP!I56+[8]MWNG!I56+'[8]SWL&amp;P'!I56:J56+'[8]City Gas'!I56:J56+[8]SCVNG!I56+[8]Florence!I56+'[8]MG&amp;E'!I56:J56</f>
        <v>195</v>
      </c>
      <c r="J56" s="108"/>
      <c r="K56" s="107">
        <f>'[8]WI Gas'!K56:L56+[8]WEPCO!K56+[8]WPSC!K56+[8]Alliant!K56+[8]NSP!K56+[8]MWNG!K56+'[8]SWL&amp;P'!K56:L56+'[8]City Gas'!K56:L56+[8]SCVNG!K56+[8]Florence!K56+'[8]MG&amp;E'!K56:L56</f>
        <v>71</v>
      </c>
      <c r="L56" s="108"/>
    </row>
    <row r="57" spans="1:12" s="2" customFormat="1" x14ac:dyDescent="0.25">
      <c r="A57" s="97" t="s">
        <v>60</v>
      </c>
      <c r="B57" s="97"/>
      <c r="C57" s="97"/>
      <c r="D57" s="97"/>
      <c r="E57" s="97"/>
      <c r="F57" s="97"/>
      <c r="G57" s="337">
        <f>'[8]WI Gas'!G57:L57+[8]WEPCO!G57+[8]WPSC!G57+[8]Alliant!G57+[8]NSP!G57+[8]MWNG!G57+'[8]SWL&amp;P'!G57:L57+'[8]City Gas'!G57:L57+[8]SCVNG!G57+[8]Florence!G57+'[8]MG&amp;E'!G57:L57</f>
        <v>3477</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84" t="s">
        <v>99</v>
      </c>
      <c r="B60" s="85"/>
      <c r="C60" s="86"/>
      <c r="D60" s="4">
        <f>[8]Alliant!D60+'[8]City Gas'!D60+[8]Florence!D60+'[8]MG&amp;E'!D60+[8]MWNG!D60+[8]NSP!D60+[8]SCVNG!D60+'[8]SWL&amp;P'!D60+[8]WEPCO!D60+'[8]WI Gas'!D60+[8]WPSC!D60</f>
        <v>1311</v>
      </c>
      <c r="E60" s="87" t="s">
        <v>64</v>
      </c>
      <c r="F60" s="88"/>
      <c r="G60" s="88"/>
      <c r="H60" s="88"/>
      <c r="I60" s="88"/>
      <c r="J60" s="88"/>
      <c r="K60" s="89"/>
      <c r="L60" s="51">
        <f>[8]Alliant!L60+'[8]City Gas'!L60+[8]Florence!L60+'[8]MG&amp;E'!L60+[8]MWNG!L60+[8]NSP!L60+[8]SCVNG!L60+'[8]SWL&amp;P'!L60+[8]WEPCO!L60+'[8]WI Gas'!L60+[8]WPSC!L60</f>
        <v>23146</v>
      </c>
    </row>
    <row r="61" spans="1:12" s="2" customFormat="1" x14ac:dyDescent="0.25">
      <c r="A61" s="46" t="s">
        <v>100</v>
      </c>
      <c r="B61" s="47"/>
      <c r="C61" s="48"/>
      <c r="D61" s="49">
        <f>[8]Alliant!D61+'[8]City Gas'!D61+[8]Florence!D61+'[8]MG&amp;E'!D61+[8]MWNG!D61+[8]NSP!D61+[8]SCVNG!D61+'[8]SWL&amp;P'!D61+[8]WEPCO!D61+'[8]WI Gas'!D61+[8]WPSC!D61</f>
        <v>250</v>
      </c>
      <c r="E61" s="90" t="s">
        <v>66</v>
      </c>
      <c r="F61" s="90"/>
      <c r="G61" s="90"/>
      <c r="H61" s="90"/>
      <c r="I61" s="90"/>
      <c r="J61" s="90"/>
      <c r="K61" s="90"/>
      <c r="L61" s="4">
        <f>[8]Alliant!L61+'[8]City Gas'!L61+[8]Florence!L61+'[8]MG&amp;E'!L61+[8]MWNG!L61+[8]NSP!L61+[8]SCVNG!L61+'[8]SWL&amp;P'!L61+[8]WEPCO!L61+'[8]WI Gas'!L61+[8]WPSC!L61</f>
        <v>340737</v>
      </c>
    </row>
    <row r="62" spans="1:12" s="2" customFormat="1" ht="15.75" customHeight="1" x14ac:dyDescent="0.25">
      <c r="A62" s="46" t="s">
        <v>101</v>
      </c>
      <c r="B62" s="47"/>
      <c r="C62" s="48"/>
      <c r="D62" s="49">
        <f>[8]Alliant!D62+'[8]City Gas'!D62+[8]Florence!D62+'[8]MG&amp;E'!D62+[8]MWNG!D62+[8]NSP!D62+[8]SCVNG!D62+'[8]SWL&amp;P'!D62+[8]WEPCO!D62+'[8]WI Gas'!D62+[8]WPSC!D62</f>
        <v>220</v>
      </c>
      <c r="E62" s="91" t="s">
        <v>107</v>
      </c>
      <c r="F62" s="91"/>
      <c r="G62" s="91"/>
      <c r="H62" s="91"/>
      <c r="I62" s="91"/>
      <c r="J62" s="91"/>
      <c r="K62" s="91"/>
      <c r="L62" s="334">
        <f>[8]Alliant!L62+'[8]City Gas'!L62:L63+[8]Florence!L62+'[8]MG&amp;E'!L62:L63+[8]MWNG!L62+[8]NSP!L62+[8]SCVNG!L62+'[8]SWL&amp;P'!L62:L63+[8]WEPCO!L62+'[8]WI Gas'!L62:L63+[8]WPSC!L62</f>
        <v>1125</v>
      </c>
    </row>
    <row r="63" spans="1:12" s="2" customFormat="1" x14ac:dyDescent="0.25">
      <c r="A63" s="46" t="s">
        <v>102</v>
      </c>
      <c r="B63" s="47"/>
      <c r="C63" s="48"/>
      <c r="D63" s="49">
        <f>[8]Alliant!D63+'[8]City Gas'!D63+[8]Florence!D63+'[8]MG&amp;E'!D63+[8]MWNG!D63+[8]NSP!D63+[8]SCVNG!D63+'[8]SWL&amp;P'!D63+[8]WEPCO!D63+'[8]WI Gas'!D63+[8]WPSC!D63</f>
        <v>722</v>
      </c>
      <c r="E63" s="91"/>
      <c r="F63" s="91"/>
      <c r="G63" s="91"/>
      <c r="H63" s="91"/>
      <c r="I63" s="91"/>
      <c r="J63" s="91"/>
      <c r="K63" s="91"/>
      <c r="L63" s="335"/>
    </row>
    <row r="64" spans="1:12" s="2" customFormat="1" ht="15.75" customHeight="1" x14ac:dyDescent="0.25">
      <c r="A64" s="46" t="s">
        <v>103</v>
      </c>
      <c r="B64" s="47"/>
      <c r="C64" s="48"/>
      <c r="D64" s="49">
        <f>[8]Alliant!D64+'[8]City Gas'!D64+[8]Florence!D64+'[8]MG&amp;E'!D64+[8]MWNG!D64+[8]NSP!D64+[8]SCVNG!D64+'[8]SWL&amp;P'!D64+[8]WEPCO!D64+'[8]WI Gas'!D64+[8]WPSC!D64</f>
        <v>119</v>
      </c>
      <c r="E64" s="91" t="s">
        <v>108</v>
      </c>
      <c r="F64" s="91"/>
      <c r="G64" s="91"/>
      <c r="H64" s="91"/>
      <c r="I64" s="91"/>
      <c r="J64" s="91"/>
      <c r="K64" s="91"/>
      <c r="L64" s="336">
        <f>[8]Alliant!L64+'[8]City Gas'!L64:L65+[8]Florence!L64+'[8]MG&amp;E'!L64:L65+[8]MWNG!L64+[8]NSP!L64+[8]SCVNG!L64+'[8]SWL&amp;P'!L64:L65+[8]WEPCO!L64+'[8]WI Gas'!L64:L65+[8]WPSC!L64</f>
        <v>160127</v>
      </c>
    </row>
    <row r="65" spans="1:12" s="2" customFormat="1" x14ac:dyDescent="0.25">
      <c r="A65" s="94" t="s">
        <v>65</v>
      </c>
      <c r="B65" s="95"/>
      <c r="C65" s="96"/>
      <c r="D65" s="4">
        <f>[8]Alliant!D65+'[8]City Gas'!D65+[8]Florence!D65+'[8]MG&amp;E'!D65+[8]MWNG!D65+[8]NSP!D65+[8]SCVNG!D65+'[8]SWL&amp;P'!D65+[8]WEPCO!D65+'[8]WI Gas'!D65+[8]WPSC!D65</f>
        <v>785409</v>
      </c>
      <c r="E65" s="91"/>
      <c r="F65" s="91"/>
      <c r="G65" s="91"/>
      <c r="H65" s="91"/>
      <c r="I65" s="91"/>
      <c r="J65" s="91"/>
      <c r="K65" s="91"/>
      <c r="L65" s="336"/>
    </row>
    <row r="66" spans="1:12" s="2" customFormat="1" x14ac:dyDescent="0.25">
      <c r="A66" s="7"/>
      <c r="B66" s="8"/>
      <c r="C66" s="8"/>
      <c r="D66" s="8"/>
      <c r="E66" s="8"/>
      <c r="F66" s="8"/>
      <c r="G66" s="8"/>
      <c r="H66" s="8"/>
      <c r="I66" s="8"/>
      <c r="J66" s="8"/>
      <c r="K66" s="8"/>
      <c r="L66" s="9"/>
    </row>
    <row r="67" spans="1:12" s="2" customFormat="1" x14ac:dyDescent="0.25">
      <c r="A67" s="79" t="s">
        <v>67</v>
      </c>
      <c r="B67" s="79"/>
      <c r="C67" s="79"/>
      <c r="D67" s="79"/>
      <c r="E67" s="79" t="s">
        <v>68</v>
      </c>
      <c r="F67" s="79"/>
      <c r="G67" s="79"/>
      <c r="H67" s="79"/>
      <c r="I67" s="79"/>
      <c r="J67" s="79"/>
      <c r="K67" s="79"/>
      <c r="L67" s="79"/>
    </row>
    <row r="68" spans="1:12" s="2" customFormat="1" x14ac:dyDescent="0.25">
      <c r="A68" s="80" t="s">
        <v>69</v>
      </c>
      <c r="B68" s="80"/>
      <c r="C68" s="80"/>
      <c r="D68" s="106">
        <f>'[8]WI Gas'!D68:D69+[8]WEPCO!D68+[8]WPSC!D68+[8]Alliant!D68+[8]NSP!D68+[8]MWNG!D68+'[8]SWL&amp;P'!D68:D69+'[8]City Gas'!D68:D69+[8]SCVNG!D68+[8]Florence!D68+'[8]MG&amp;E'!D68:D69</f>
        <v>2</v>
      </c>
      <c r="E68" s="80" t="s">
        <v>70</v>
      </c>
      <c r="F68" s="80"/>
      <c r="G68" s="80"/>
      <c r="H68" s="80"/>
      <c r="I68" s="80"/>
      <c r="J68" s="80"/>
      <c r="K68" s="80"/>
      <c r="L68" s="109" t="s">
        <v>71</v>
      </c>
    </row>
    <row r="69" spans="1:12" s="2" customFormat="1" x14ac:dyDescent="0.25">
      <c r="A69" s="80"/>
      <c r="B69" s="80"/>
      <c r="C69" s="80"/>
      <c r="D69" s="106"/>
      <c r="E69" s="80"/>
      <c r="F69" s="80"/>
      <c r="G69" s="80"/>
      <c r="H69" s="80"/>
      <c r="I69" s="80"/>
      <c r="J69" s="80"/>
      <c r="K69" s="80"/>
      <c r="L69" s="109"/>
    </row>
    <row r="70" spans="1:12" x14ac:dyDescent="0.25">
      <c r="A70" s="18"/>
      <c r="B70" s="19"/>
      <c r="C70" s="19"/>
      <c r="D70" s="19"/>
      <c r="E70" s="19"/>
      <c r="F70" s="19"/>
      <c r="G70" s="19"/>
      <c r="H70" s="19"/>
      <c r="I70" s="19"/>
      <c r="J70" s="19"/>
      <c r="K70" s="19"/>
      <c r="L70" s="20"/>
    </row>
    <row r="71" spans="1:12" x14ac:dyDescent="0.25">
      <c r="A71" s="316" t="s">
        <v>72</v>
      </c>
      <c r="B71" s="316"/>
      <c r="C71" s="316"/>
      <c r="D71" s="316"/>
      <c r="E71" s="316"/>
      <c r="F71" s="316"/>
      <c r="G71" s="316"/>
      <c r="H71" s="316"/>
      <c r="I71" s="316"/>
      <c r="J71" s="316"/>
      <c r="K71" s="316"/>
      <c r="L71" s="316"/>
    </row>
    <row r="72" spans="1:12" x14ac:dyDescent="0.25">
      <c r="A72" s="313" t="s">
        <v>73</v>
      </c>
      <c r="B72" s="314"/>
      <c r="C72" s="314"/>
      <c r="D72" s="314"/>
      <c r="E72" s="314"/>
      <c r="F72" s="314"/>
      <c r="G72" s="314"/>
      <c r="H72" s="314"/>
      <c r="I72" s="314"/>
      <c r="J72" s="314"/>
      <c r="K72" s="314"/>
      <c r="L72" s="315"/>
    </row>
    <row r="73" spans="1:12" x14ac:dyDescent="0.25">
      <c r="A73" s="26" t="s">
        <v>18</v>
      </c>
      <c r="B73" s="333">
        <f>L12</f>
        <v>40420.714</v>
      </c>
      <c r="C73" s="333"/>
      <c r="D73" s="27"/>
      <c r="E73" s="27"/>
      <c r="F73" s="27"/>
      <c r="G73" s="27"/>
      <c r="H73" s="27"/>
      <c r="I73" s="27"/>
      <c r="J73" s="27"/>
      <c r="K73" s="27"/>
      <c r="L73" s="28"/>
    </row>
    <row r="74" spans="1:12" x14ac:dyDescent="0.25">
      <c r="A74" s="26" t="s">
        <v>74</v>
      </c>
      <c r="B74" s="333">
        <f>L82</f>
        <v>30430.050310606061</v>
      </c>
      <c r="C74" s="333"/>
      <c r="D74" s="27"/>
      <c r="E74" s="27"/>
      <c r="F74" s="27"/>
      <c r="G74" s="27"/>
      <c r="H74" s="27"/>
      <c r="I74" s="27"/>
      <c r="J74" s="27"/>
      <c r="K74" s="27"/>
      <c r="L74" s="28"/>
    </row>
    <row r="75" spans="1:12" x14ac:dyDescent="0.25">
      <c r="A75" s="26" t="s">
        <v>75</v>
      </c>
      <c r="B75" s="333">
        <f>SUM(B73:C74)</f>
        <v>70850.764310606057</v>
      </c>
      <c r="C75" s="333"/>
      <c r="D75" s="27"/>
      <c r="E75" s="27"/>
      <c r="F75" s="27"/>
      <c r="G75" s="27"/>
      <c r="H75" s="27"/>
      <c r="I75" s="27"/>
      <c r="J75" s="27"/>
      <c r="K75" s="27"/>
      <c r="L75" s="28"/>
    </row>
    <row r="76" spans="1:12" x14ac:dyDescent="0.25">
      <c r="A76" s="26"/>
      <c r="B76" s="29"/>
      <c r="C76" s="29"/>
      <c r="D76" s="27"/>
      <c r="E76" s="27"/>
      <c r="F76" s="27"/>
      <c r="G76" s="27"/>
      <c r="H76" s="27"/>
      <c r="I76" s="27"/>
      <c r="J76" s="27"/>
      <c r="K76" s="27"/>
      <c r="L76" s="28"/>
    </row>
    <row r="77" spans="1:12" x14ac:dyDescent="0.25">
      <c r="A77" s="316" t="s">
        <v>76</v>
      </c>
      <c r="B77" s="316"/>
      <c r="C77" s="316"/>
      <c r="D77" s="316"/>
      <c r="E77" s="316"/>
      <c r="F77" s="316"/>
      <c r="G77" s="316"/>
      <c r="H77" s="316"/>
      <c r="I77" s="316"/>
      <c r="J77" s="316"/>
      <c r="K77" s="316"/>
      <c r="L77" s="316"/>
    </row>
    <row r="78" spans="1:12" ht="15.6" customHeight="1" x14ac:dyDescent="0.25">
      <c r="A78" s="313" t="s">
        <v>77</v>
      </c>
      <c r="B78" s="314"/>
      <c r="C78" s="314"/>
      <c r="D78" s="314"/>
      <c r="E78" s="314"/>
      <c r="F78" s="314"/>
      <c r="G78" s="314"/>
      <c r="H78" s="314"/>
      <c r="I78" s="314"/>
      <c r="J78" s="314"/>
      <c r="K78" s="314"/>
      <c r="L78" s="315"/>
    </row>
    <row r="79" spans="1:12" ht="15.6" customHeight="1" x14ac:dyDescent="0.25">
      <c r="A79" s="30"/>
      <c r="B79" s="326" t="s">
        <v>5</v>
      </c>
      <c r="C79" s="326"/>
      <c r="D79" s="326"/>
      <c r="E79" s="326"/>
      <c r="F79" s="326" t="s">
        <v>6</v>
      </c>
      <c r="G79" s="326" t="s">
        <v>7</v>
      </c>
      <c r="H79" s="326" t="s">
        <v>8</v>
      </c>
      <c r="I79" s="327" t="s">
        <v>9</v>
      </c>
      <c r="J79" s="328" t="s">
        <v>10</v>
      </c>
      <c r="K79" s="329"/>
      <c r="L79" s="332" t="s">
        <v>11</v>
      </c>
    </row>
    <row r="80" spans="1:12" ht="15.6" customHeight="1" x14ac:dyDescent="0.25">
      <c r="A80" s="30"/>
      <c r="B80" s="322" t="s">
        <v>12</v>
      </c>
      <c r="C80" s="322"/>
      <c r="D80" s="322" t="s">
        <v>13</v>
      </c>
      <c r="E80" s="322"/>
      <c r="F80" s="322"/>
      <c r="G80" s="322"/>
      <c r="H80" s="322"/>
      <c r="I80" s="325"/>
      <c r="J80" s="328"/>
      <c r="K80" s="329"/>
      <c r="L80" s="319"/>
    </row>
    <row r="81" spans="1:12" x14ac:dyDescent="0.25">
      <c r="A81" s="30"/>
      <c r="B81" s="31" t="s">
        <v>14</v>
      </c>
      <c r="C81" s="31" t="s">
        <v>15</v>
      </c>
      <c r="D81" s="31" t="s">
        <v>16</v>
      </c>
      <c r="E81" s="31" t="s">
        <v>17</v>
      </c>
      <c r="F81" s="322"/>
      <c r="G81" s="322"/>
      <c r="H81" s="322"/>
      <c r="I81" s="325"/>
      <c r="J81" s="330"/>
      <c r="K81" s="331"/>
      <c r="L81" s="319"/>
    </row>
    <row r="82" spans="1:12" x14ac:dyDescent="0.25">
      <c r="A82" s="32" t="s">
        <v>74</v>
      </c>
      <c r="B82" s="31">
        <f>'[8]WI Gas'!B82+[8]WEPCO!B82+[8]WPSC!B82+[8]Alliant!B82+[8]NSP!B82+[8]MWNG!B82+'[8]SWL&amp;P'!B82+'[8]City Gas'!B82+[8]SCVNG!B82+[8]Florence!B82+'[8]MG&amp;E'!B82</f>
        <v>3.8257575757575754E-2</v>
      </c>
      <c r="C82" s="31">
        <f>'[8]WI Gas'!C82+[8]WEPCO!C82+[8]WPSC!C82+[8]Alliant!C82+[8]NSP!C82+[8]MWNG!C82+'[8]SWL&amp;P'!C82+'[8]City Gas'!C82+[8]SCVNG!C82+[8]Florence!C82+'[8]MG&amp;E'!C82</f>
        <v>12.185037878787879</v>
      </c>
      <c r="D82" s="31">
        <f>'[8]WI Gas'!D82+[8]WEPCO!D82+[8]WPSC!D82+[8]Alliant!D82+[8]NSP!D82+[8]MWNG!D82+'[8]SWL&amp;P'!D82+'[8]City Gas'!D82+[8]SCVNG!D82+[8]Florence!D82+'[8]MG&amp;E'!D82</f>
        <v>0</v>
      </c>
      <c r="E82" s="31">
        <f>'[8]WI Gas'!E82+[8]WEPCO!E82+[8]WPSC!E82+[8]Alliant!E82+[8]NSP!E82+[8]MWNG!E82+'[8]SWL&amp;P'!E82+'[8]City Gas'!E82+[8]SCVNG!E82+[8]Florence!E82+'[8]MG&amp;E'!E82</f>
        <v>4160.4161647727269</v>
      </c>
      <c r="F82" s="31">
        <f>'[8]WI Gas'!F82+[8]WEPCO!F82+[8]WPSC!F82+[8]Alliant!F82+[8]NSP!F82+[8]MWNG!F82+'[8]SWL&amp;P'!F82+'[8]City Gas'!F82+[8]SCVNG!F82+[8]Florence!F82+'[8]MG&amp;E'!F82</f>
        <v>0</v>
      </c>
      <c r="G82" s="31">
        <f>'[8]WI Gas'!G82+[8]WEPCO!G82+[8]WPSC!G82+[8]Alliant!G82+[8]NSP!G82+[8]MWNG!G82+'[8]SWL&amp;P'!G82+'[8]City Gas'!G82+[8]SCVNG!G82+[8]Florence!G82+'[8]MG&amp;E'!G82</f>
        <v>177.77840909090909</v>
      </c>
      <c r="H82" s="31">
        <f>'[8]WI Gas'!H82+[8]WEPCO!H82+[8]WPSC!H82+[8]Alliant!H82+[8]NSP!H82+[8]MWNG!H82+'[8]SWL&amp;P'!H82+'[8]City Gas'!H82+[8]SCVNG!H82+[8]Florence!H82+'[8]MG&amp;E'!H82</f>
        <v>0</v>
      </c>
      <c r="I82" s="31">
        <f>'[8]WI Gas'!I82+[8]WEPCO!I82+[8]WPSC!I82+[8]Alliant!I82+[8]NSP!I82+[8]MWNG!I82+'[8]SWL&amp;P'!I82+'[8]City Gas'!I82+[8]SCVNG!I82+[8]Florence!I82+'[8]MG&amp;E'!I82</f>
        <v>26038.333388257575</v>
      </c>
      <c r="J82" s="317">
        <f>'[8]WI Gas'!J82:K82+[8]WEPCO!J82+[8]WPSC!J82+[8]Alliant!J82+[8]NSP!J82+[8]MWNG!J82+'[8]SWL&amp;P'!J82:K82+'[8]City Gas'!J82:K82+[8]SCVNG!J82+[8]Florence!J82+'[8]MG&amp;E'!J82:K82</f>
        <v>41.299053030303028</v>
      </c>
      <c r="K82" s="323"/>
      <c r="L82" s="33">
        <f>SUM(B82:J82)</f>
        <v>30430.050310606061</v>
      </c>
    </row>
    <row r="83" spans="1:12" x14ac:dyDescent="0.25">
      <c r="A83" s="34"/>
      <c r="B83" s="27"/>
      <c r="C83" s="27"/>
      <c r="D83" s="27"/>
      <c r="E83" s="27"/>
      <c r="F83" s="27"/>
      <c r="G83" s="27"/>
      <c r="H83" s="27"/>
      <c r="I83" s="27"/>
      <c r="J83" s="27"/>
      <c r="K83" s="27"/>
      <c r="L83" s="28"/>
    </row>
    <row r="84" spans="1:12" x14ac:dyDescent="0.25">
      <c r="A84" s="324" t="s">
        <v>78</v>
      </c>
      <c r="B84" s="324"/>
      <c r="C84" s="324"/>
      <c r="D84" s="324"/>
      <c r="E84" s="324"/>
      <c r="F84" s="324"/>
      <c r="G84" s="324"/>
      <c r="H84" s="324"/>
      <c r="I84" s="324"/>
      <c r="J84" s="324"/>
      <c r="K84" s="324"/>
      <c r="L84" s="324"/>
    </row>
    <row r="85" spans="1:12" x14ac:dyDescent="0.25">
      <c r="A85" s="35" t="s">
        <v>21</v>
      </c>
      <c r="B85" s="31" t="s">
        <v>22</v>
      </c>
      <c r="C85" s="31" t="s">
        <v>35</v>
      </c>
      <c r="D85" s="325" t="s">
        <v>36</v>
      </c>
      <c r="E85" s="325"/>
      <c r="F85" s="325" t="s">
        <v>24</v>
      </c>
      <c r="G85" s="325"/>
      <c r="H85" s="325" t="s">
        <v>25</v>
      </c>
      <c r="I85" s="325"/>
      <c r="J85" s="317" t="s">
        <v>37</v>
      </c>
      <c r="K85" s="323"/>
      <c r="L85" s="33" t="s">
        <v>11</v>
      </c>
    </row>
    <row r="86" spans="1:12" x14ac:dyDescent="0.25">
      <c r="A86" s="32" t="s">
        <v>5</v>
      </c>
      <c r="B86" s="31">
        <f>'[8]WI Gas'!B86+[8]WEPCO!B86+[8]WPSC!B86+[8]Alliant!B86+[8]NSP!B86+[8]MWNG!B86+'[8]SWL&amp;P'!B86+'[8]City Gas'!B86+[8]SCVNG!B86+[8]Florence!B86+'[8]MG&amp;E'!B86</f>
        <v>5.7386363636363638E-2</v>
      </c>
      <c r="C86" s="31">
        <f>'[8]WI Gas'!C86+[8]WEPCO!C86+[8]WPSC!C86+[8]Alliant!C86+[8]NSP!C86+[8]MWNG!C86+'[8]SWL&amp;P'!C86+'[8]City Gas'!C86+[8]SCVNG!C86+[8]Florence!C86+'[8]MG&amp;E'!C86</f>
        <v>3682.2045189393939</v>
      </c>
      <c r="D86" s="317">
        <f>'[8]WI Gas'!D86:E86+[8]WEPCO!D86+[8]WPSC!D86+[8]Alliant!D86+[8]NSP!D86+[8]MWNG!D86+'[8]SWL&amp;P'!D86:E86+'[8]City Gas'!D86:E86+[8]SCVNG!D86+[8]Florence!D86+'[8]MG&amp;E'!D86:E86</f>
        <v>465.94009090909094</v>
      </c>
      <c r="E86" s="323"/>
      <c r="F86" s="317">
        <f>'[8]WI Gas'!F86:G86+[8]WEPCO!F86+[8]WPSC!F86+[8]Alliant!F86+[8]NSP!F86+[8]MWNG!F86+'[8]SWL&amp;P'!F86:G86+'[8]City Gas'!F86:G86+[8]SCVNG!F86+[8]Florence!F86+'[8]MG&amp;E'!F86:G86</f>
        <v>20.268975378787879</v>
      </c>
      <c r="G86" s="323"/>
      <c r="H86" s="317">
        <f>'[8]WI Gas'!H86:I86+[8]WEPCO!H86+[8]WPSC!H86+[8]Alliant!H86+[8]NSP!H86+[8]MWNG!H86+'[8]SWL&amp;P'!H86:I86+'[8]City Gas'!H86:I86+[8]SCVNG!H86+[8]Florence!H86+'[8]MG&amp;E'!H86:I86</f>
        <v>4.0626969696969697</v>
      </c>
      <c r="I86" s="323"/>
      <c r="J86" s="317">
        <f>'[8]WI Gas'!J86:K86+[8]WEPCO!J86+[8]WPSC!J86+[8]Alliant!J86+[8]NSP!J86+[8]MWNG!J86+'[8]SWL&amp;P'!J86:K86+'[8]City Gas'!J86:K86+[8]SCVNG!J86+[8]Florence!J86+'[8]MG&amp;E'!J86:K86</f>
        <v>0.12377840909090909</v>
      </c>
      <c r="K86" s="323"/>
      <c r="L86" s="33">
        <f>SUM(B86:J86)</f>
        <v>4172.657446969697</v>
      </c>
    </row>
    <row r="87" spans="1:12" x14ac:dyDescent="0.25">
      <c r="A87" s="32" t="s">
        <v>28</v>
      </c>
      <c r="B87" s="31">
        <f>'[8]WI Gas'!B87+[8]WEPCO!B87+[8]WPSC!B87+[8]Alliant!B87+[8]NSP!B87+[8]MWNG!B87+'[8]SWL&amp;P'!B87+'[8]City Gas'!B87+[8]SCVNG!B87+[8]Florence!B87+'[8]MG&amp;E'!B87</f>
        <v>0</v>
      </c>
      <c r="C87" s="31">
        <f>'[8]WI Gas'!C87+[8]WEPCO!C87+[8]WPSC!C87+[8]Alliant!C87+[8]NSP!C87+[8]MWNG!C87+'[8]SWL&amp;P'!C87+'[8]City Gas'!C87+[8]SCVNG!C87+[8]Florence!C87+'[8]MG&amp;E'!C87</f>
        <v>0</v>
      </c>
      <c r="D87" s="317">
        <f>'[8]WI Gas'!D87:E87+[8]WEPCO!D87+[8]WPSC!D87+[8]Alliant!D87+[8]NSP!D87+[8]MWNG!D87+'[8]SWL&amp;P'!D87:E87+'[8]City Gas'!D87:E87+[8]SCVNG!D87+[8]Florence!D87+'[8]MG&amp;E'!D87:E87</f>
        <v>0</v>
      </c>
      <c r="E87" s="323"/>
      <c r="F87" s="317">
        <f>'[8]WI Gas'!F87:G87+[8]WEPCO!F87+[8]WPSC!F87+[8]Alliant!F87+[8]NSP!F87+[8]MWNG!F87+'[8]SWL&amp;P'!F87:G87+'[8]City Gas'!F87:G87+[8]SCVNG!F87+[8]Florence!F87+'[8]MG&amp;E'!F87:G87</f>
        <v>0</v>
      </c>
      <c r="G87" s="323"/>
      <c r="H87" s="317">
        <f>'[8]WI Gas'!H87:I87+[8]WEPCO!H87+[8]WPSC!H87+[8]Alliant!H87+[8]NSP!H87+[8]MWNG!H87+'[8]SWL&amp;P'!H87:I87+'[8]City Gas'!H87:I87+[8]SCVNG!H87+[8]Florence!H87+'[8]MG&amp;E'!H87:I87</f>
        <v>0</v>
      </c>
      <c r="I87" s="323"/>
      <c r="J87" s="317">
        <f>'[8]WI Gas'!J87:K87+[8]WEPCO!J87+[8]WPSC!J87+[8]Alliant!J87+[8]NSP!J87+[8]MWNG!J87+'[8]SWL&amp;P'!J87:K87+'[8]City Gas'!J87:K87+[8]SCVNG!J87+[8]Florence!J87+'[8]MG&amp;E'!J87:K87</f>
        <v>0</v>
      </c>
      <c r="K87" s="323"/>
      <c r="L87" s="33">
        <f t="shared" ref="L87:L94" si="4">SUM(B87:J87)</f>
        <v>0</v>
      </c>
    </row>
    <row r="88" spans="1:12" x14ac:dyDescent="0.25">
      <c r="A88" s="32" t="s">
        <v>7</v>
      </c>
      <c r="B88" s="31">
        <f>'[8]WI Gas'!B88+[8]WEPCO!B88+[8]WPSC!B88+[8]Alliant!B88+[8]NSP!B88+[8]MWNG!B88+'[8]SWL&amp;P'!B88+'[8]City Gas'!B88+[8]SCVNG!B88+[8]Florence!B88+'[8]MG&amp;E'!B88</f>
        <v>0</v>
      </c>
      <c r="C88" s="31">
        <f>'[8]WI Gas'!C88+[8]WEPCO!C88+[8]WPSC!C88+[8]Alliant!C88+[8]NSP!C88+[8]MWNG!C88+'[8]SWL&amp;P'!C88+'[8]City Gas'!C88+[8]SCVNG!C88+[8]Florence!C88+'[8]MG&amp;E'!C88</f>
        <v>1.1363636363636362</v>
      </c>
      <c r="D88" s="317">
        <f>'[8]WI Gas'!D88:E88+[8]WEPCO!D88+[8]WPSC!D88+[8]Alliant!D88+[8]NSP!D88+[8]MWNG!D88+'[8]SWL&amp;P'!D88:E88+'[8]City Gas'!D88:E88+[8]SCVNG!D88+[8]Florence!D88+'[8]MG&amp;E'!D88:E88</f>
        <v>176.64204545454547</v>
      </c>
      <c r="E88" s="323"/>
      <c r="F88" s="317">
        <f>'[8]WI Gas'!F88:G88+[8]WEPCO!F88+[8]WPSC!F88+[8]Alliant!F88+[8]NSP!F88+[8]MWNG!F88+'[8]SWL&amp;P'!F88:G88+'[8]City Gas'!F88:G88+[8]SCVNG!F88+[8]Florence!F88+'[8]MG&amp;E'!F88:G88</f>
        <v>0</v>
      </c>
      <c r="G88" s="323"/>
      <c r="H88" s="317">
        <f>'[8]WI Gas'!H88:I88+[8]WEPCO!H88+[8]WPSC!H88+[8]Alliant!H88+[8]NSP!H88+[8]MWNG!H88+'[8]SWL&amp;P'!H88:I88+'[8]City Gas'!H88:I88+[8]SCVNG!H88+[8]Florence!H88+'[8]MG&amp;E'!H88:I88</f>
        <v>0</v>
      </c>
      <c r="I88" s="323"/>
      <c r="J88" s="317">
        <f>'[8]WI Gas'!J88:K88+[8]WEPCO!J88+[8]WPSC!J88+[8]Alliant!J88+[8]NSP!J88+[8]MWNG!J88+'[8]SWL&amp;P'!J88:K88+'[8]City Gas'!J88:K88+[8]SCVNG!J88+[8]Florence!J88+'[8]MG&amp;E'!J88:K88</f>
        <v>0</v>
      </c>
      <c r="K88" s="323"/>
      <c r="L88" s="33">
        <f t="shared" si="4"/>
        <v>177.77840909090909</v>
      </c>
    </row>
    <row r="89" spans="1:12" x14ac:dyDescent="0.25">
      <c r="A89" s="32" t="s">
        <v>29</v>
      </c>
      <c r="B89" s="31">
        <f>'[8]WI Gas'!B89+[8]WEPCO!B89+[8]WPSC!B89+[8]Alliant!B89+[8]NSP!B89+[8]MWNG!B89+'[8]SWL&amp;P'!B89+'[8]City Gas'!B89+[8]SCVNG!B89+[8]Florence!B89+'[8]MG&amp;E'!B89</f>
        <v>0</v>
      </c>
      <c r="C89" s="31">
        <f>'[8]WI Gas'!C89+[8]WEPCO!C89+[8]WPSC!C89+[8]Alliant!C89+[8]NSP!C89+[8]MWNG!C89+'[8]SWL&amp;P'!C89+'[8]City Gas'!C89+[8]SCVNG!C89+[8]Florence!C89+'[8]MG&amp;E'!C89</f>
        <v>0</v>
      </c>
      <c r="D89" s="317">
        <f>'[8]WI Gas'!D89:E89+[8]WEPCO!D89+[8]WPSC!D89+[8]Alliant!D89+[8]NSP!D89+[8]MWNG!D89+'[8]SWL&amp;P'!D89:E89+'[8]City Gas'!D89:E89+[8]SCVNG!D89+[8]Florence!D89+'[8]MG&amp;E'!D89:E89</f>
        <v>0</v>
      </c>
      <c r="E89" s="323"/>
      <c r="F89" s="317">
        <f>'[8]WI Gas'!F89:G89+[8]WEPCO!F89+[8]WPSC!F89+[8]Alliant!F89+[8]NSP!F89+[8]MWNG!F89+'[8]SWL&amp;P'!F89:G89+'[8]City Gas'!F89:G89+[8]SCVNG!F89+[8]Florence!F89+'[8]MG&amp;E'!F89:G89</f>
        <v>0</v>
      </c>
      <c r="G89" s="323"/>
      <c r="H89" s="317">
        <f>'[8]WI Gas'!H89:I89+[8]WEPCO!H89+[8]WPSC!H89+[8]Alliant!H89+[8]NSP!H89+[8]MWNG!H89+'[8]SWL&amp;P'!H89:I89+'[8]City Gas'!H89:I89+[8]SCVNG!H89+[8]Florence!H89+'[8]MG&amp;E'!H89:I89</f>
        <v>0</v>
      </c>
      <c r="I89" s="323"/>
      <c r="J89" s="317">
        <f>'[8]WI Gas'!J89:K89+[8]WEPCO!J89+[8]WPSC!J89+[8]Alliant!J89+[8]NSP!J89+[8]MWNG!J89+'[8]SWL&amp;P'!J89:K89+'[8]City Gas'!J89:K89+[8]SCVNG!J89+[8]Florence!J89+'[8]MG&amp;E'!J89:K89</f>
        <v>0</v>
      </c>
      <c r="K89" s="323"/>
      <c r="L89" s="33">
        <f t="shared" si="4"/>
        <v>0</v>
      </c>
    </row>
    <row r="90" spans="1:12" x14ac:dyDescent="0.25">
      <c r="A90" s="32" t="s">
        <v>30</v>
      </c>
      <c r="B90" s="31">
        <f>'[8]WI Gas'!B90+[8]WEPCO!B90+[8]WPSC!B90+[8]Alliant!B90+[8]NSP!B90+[8]MWNG!B90+'[8]SWL&amp;P'!B90+'[8]City Gas'!B90+[8]SCVNG!B90+[8]Florence!B90+'[8]MG&amp;E'!B90</f>
        <v>0</v>
      </c>
      <c r="C90" s="31">
        <f>'[8]WI Gas'!C90+[8]WEPCO!C90+[8]WPSC!C90+[8]Alliant!C90+[8]NSP!C90+[8]MWNG!C90+'[8]SWL&amp;P'!C90+'[8]City Gas'!C90+[8]SCVNG!C90+[8]Florence!C90+'[8]MG&amp;E'!C90</f>
        <v>1.3681818181818182</v>
      </c>
      <c r="D90" s="317">
        <f>'[8]WI Gas'!D90:E90+[8]WEPCO!D90+[8]WPSC!D90+[8]Alliant!D90+[8]NSP!D90+[8]MWNG!D90+'[8]SWL&amp;P'!D90:E90+'[8]City Gas'!D90:E90+[8]SCVNG!D90+[8]Florence!D90+'[8]MG&amp;E'!D90:E90</f>
        <v>194.02121212121213</v>
      </c>
      <c r="E90" s="323"/>
      <c r="F90" s="317">
        <f>'[8]WI Gas'!F90:G90+[8]WEPCO!F90+[8]WPSC!F90+[8]Alliant!F90+[8]NSP!F90+[8]MWNG!F90+'[8]SWL&amp;P'!F90:G90+'[8]City Gas'!F90:G90+[8]SCVNG!F90+[8]Florence!F90+'[8]MG&amp;E'!F90:G90</f>
        <v>0</v>
      </c>
      <c r="G90" s="323"/>
      <c r="H90" s="317">
        <f>'[8]WI Gas'!H90:I90+[8]WEPCO!H90+[8]WPSC!H90+[8]Alliant!H90+[8]NSP!H90+[8]MWNG!H90+'[8]SWL&amp;P'!H90:I90+'[8]City Gas'!H90:I90+[8]SCVNG!H90+[8]Florence!H90+'[8]MG&amp;E'!H90:I90</f>
        <v>0</v>
      </c>
      <c r="I90" s="323"/>
      <c r="J90" s="317">
        <f>'[8]WI Gas'!J90:K90+[8]WEPCO!J90+[8]WPSC!J90+[8]Alliant!J90+[8]NSP!J90+[8]MWNG!J90+'[8]SWL&amp;P'!J90:K90+'[8]City Gas'!J90:K90+[8]SCVNG!J90+[8]Florence!J90+'[8]MG&amp;E'!J90:K90</f>
        <v>0</v>
      </c>
      <c r="K90" s="323"/>
      <c r="L90" s="33">
        <f t="shared" si="4"/>
        <v>195.38939393939395</v>
      </c>
    </row>
    <row r="91" spans="1:12" x14ac:dyDescent="0.25">
      <c r="A91" s="32" t="s">
        <v>31</v>
      </c>
      <c r="B91" s="31">
        <f>'[8]WI Gas'!B91+[8]WEPCO!B91+[8]WPSC!B91+[8]Alliant!B91+[8]NSP!B91+[8]MWNG!B91+'[8]SWL&amp;P'!B91+'[8]City Gas'!B91+[8]SCVNG!B91+[8]Florence!B91+'[8]MG&amp;E'!B91</f>
        <v>0.76515151515151514</v>
      </c>
      <c r="C91" s="31">
        <f>'[8]WI Gas'!C91+[8]WEPCO!C91+[8]WPSC!C91+[8]Alliant!C91+[8]NSP!C91+[8]MWNG!C91+'[8]SWL&amp;P'!C91+'[8]City Gas'!C91+[8]SCVNG!C91+[8]Florence!C91+'[8]MG&amp;E'!C91</f>
        <v>25495.495378787884</v>
      </c>
      <c r="D91" s="317">
        <f>'[8]WI Gas'!D91:E91+[8]WEPCO!D91+[8]WPSC!D91+[8]Alliant!D91+[8]NSP!D91+[8]MWNG!D91+'[8]SWL&amp;P'!D91:E91+'[8]City Gas'!D91:E91+[8]SCVNG!D91+[8]Florence!D91+'[8]MG&amp;E'!D91:E91</f>
        <v>322.04917613636366</v>
      </c>
      <c r="E91" s="323"/>
      <c r="F91" s="317">
        <f>'[8]WI Gas'!F91:G91+[8]WEPCO!F91+[8]WPSC!F91+[8]Alliant!F91+[8]NSP!F91+[8]MWNG!F91+'[8]SWL&amp;P'!F91:G91+'[8]City Gas'!F91:G91+[8]SCVNG!F91+[8]Florence!F91+'[8]MG&amp;E'!F91:G91</f>
        <v>22.563933712121209</v>
      </c>
      <c r="G91" s="323"/>
      <c r="H91" s="317">
        <f>'[8]WI Gas'!H91:I91+[8]WEPCO!H91+[8]WPSC!H91+[8]Alliant!H91+[8]NSP!H91+[8]MWNG!H91+'[8]SWL&amp;P'!H91:I91+'[8]City Gas'!H91:I91+[8]SCVNG!H91+[8]Florence!H91+'[8]MG&amp;E'!H91:I91</f>
        <v>2.0703541666666663</v>
      </c>
      <c r="I91" s="323"/>
      <c r="J91" s="317">
        <f>'[8]WI Gas'!J91:K91+[8]WEPCO!J91+[8]WPSC!J91+[8]Alliant!J91+[8]NSP!J91+[8]MWNG!J91+'[8]SWL&amp;P'!J91:K91+'[8]City Gas'!J91:K91+[8]SCVNG!J91+[8]Florence!J91+'[8]MG&amp;E'!J91:K91</f>
        <v>0</v>
      </c>
      <c r="K91" s="323"/>
      <c r="L91" s="33">
        <f t="shared" si="4"/>
        <v>25842.943994318186</v>
      </c>
    </row>
    <row r="92" spans="1:12" x14ac:dyDescent="0.25">
      <c r="A92" s="32" t="s">
        <v>32</v>
      </c>
      <c r="B92" s="31">
        <f>'[8]WI Gas'!B92+[8]WEPCO!B92+[8]WPSC!B92+[8]Alliant!B92+[8]NSP!B92+[8]MWNG!B92+'[8]SWL&amp;P'!B92+'[8]City Gas'!B92+[8]SCVNG!B92+[8]Florence!B92+'[8]MG&amp;E'!B92</f>
        <v>0</v>
      </c>
      <c r="C92" s="31">
        <f>'[8]WI Gas'!C92+[8]WEPCO!C92+[8]WPSC!C92+[8]Alliant!C92+[8]NSP!C92+[8]MWNG!C92+'[8]SWL&amp;P'!C92+'[8]City Gas'!C92+[8]SCVNG!C92+[8]Florence!C92+'[8]MG&amp;E'!C92</f>
        <v>0</v>
      </c>
      <c r="D92" s="317">
        <f>'[8]WI Gas'!D92:E92+[8]WEPCO!D92+[8]WPSC!D92+[8]Alliant!D92+[8]NSP!D92+[8]MWNG!D92+'[8]SWL&amp;P'!D92:E92+'[8]City Gas'!D92:E92+[8]SCVNG!D92+[8]Florence!D92+'[8]MG&amp;E'!D92:E92</f>
        <v>0</v>
      </c>
      <c r="E92" s="323"/>
      <c r="F92" s="317">
        <f>'[8]WI Gas'!F92:G92+[8]WEPCO!F92+[8]WPSC!F92+[8]Alliant!F92+[8]NSP!F92+[8]MWNG!F92+'[8]SWL&amp;P'!F92:G92+'[8]City Gas'!F92:G92+[8]SCVNG!F92+[8]Florence!F92+'[8]MG&amp;E'!F92:G92</f>
        <v>0</v>
      </c>
      <c r="G92" s="323"/>
      <c r="H92" s="317">
        <f>'[8]WI Gas'!H92:I92+[8]WEPCO!H92+[8]WPSC!H92+[8]Alliant!H92+[8]NSP!H92+[8]MWNG!H92+'[8]SWL&amp;P'!H92:I92+'[8]City Gas'!H92:I92+[8]SCVNG!H92+[8]Florence!H92+'[8]MG&amp;E'!H92:I92</f>
        <v>0</v>
      </c>
      <c r="I92" s="323"/>
      <c r="J92" s="317">
        <f>'[8]WI Gas'!J92:K92+[8]WEPCO!J92+[8]WPSC!J92+[8]Alliant!J92+[8]NSP!J92+[8]MWNG!J92+'[8]SWL&amp;P'!J92:K92+'[8]City Gas'!J92:K92+[8]SCVNG!J92+[8]Florence!J92+'[8]MG&amp;E'!J92:K92</f>
        <v>0</v>
      </c>
      <c r="K92" s="323"/>
      <c r="L92" s="33">
        <f t="shared" si="4"/>
        <v>0</v>
      </c>
    </row>
    <row r="93" spans="1:12" x14ac:dyDescent="0.25">
      <c r="A93" s="32" t="s">
        <v>10</v>
      </c>
      <c r="B93" s="31">
        <f>'[8]WI Gas'!B93+[8]WEPCO!B93+[8]WPSC!B93+[8]Alliant!B93+[8]NSP!B93+[8]MWNG!B93+'[8]SWL&amp;P'!B93+'[8]City Gas'!B93+[8]SCVNG!B93+[8]Florence!B93+'[8]MG&amp;E'!B93</f>
        <v>0</v>
      </c>
      <c r="C93" s="31">
        <f>'[8]WI Gas'!C93+[8]WEPCO!C93+[8]WPSC!C93+[8]Alliant!C93+[8]NSP!C93+[8]MWNG!C93+'[8]SWL&amp;P'!C93+'[8]City Gas'!C93+[8]SCVNG!C93+[8]Florence!C93+'[8]MG&amp;E'!C93</f>
        <v>0</v>
      </c>
      <c r="D93" s="317">
        <f>'[8]WI Gas'!D93:E93+[8]WEPCO!D93+[8]WPSC!D93+[8]Alliant!D93+[8]NSP!D93+[8]MWNG!D93+'[8]SWL&amp;P'!D93:E93+'[8]City Gas'!D93:E93+[8]SCVNG!D93+[8]Florence!D93+'[8]MG&amp;E'!D93:E93</f>
        <v>0</v>
      </c>
      <c r="E93" s="323"/>
      <c r="F93" s="317">
        <f>'[8]WI Gas'!F93:G93+[8]WEPCO!F93+[8]WPSC!F93+[8]Alliant!F93+[8]NSP!F93+[8]MWNG!F93+'[8]SWL&amp;P'!F93:G93+'[8]City Gas'!F93:G93+[8]SCVNG!F93+[8]Florence!F93+'[8]MG&amp;E'!F93:G93</f>
        <v>0</v>
      </c>
      <c r="G93" s="323"/>
      <c r="H93" s="317">
        <f>'[8]WI Gas'!H93:I93+[8]WEPCO!H93+[8]WPSC!H93+[8]Alliant!H93+[8]NSP!H93+[8]MWNG!H93+'[8]SWL&amp;P'!H93:I93+'[8]City Gas'!H93:I93+[8]SCVNG!H93+[8]Florence!H93+'[8]MG&amp;E'!H93:I93</f>
        <v>0</v>
      </c>
      <c r="I93" s="323"/>
      <c r="J93" s="317">
        <f>'[8]WI Gas'!J93:K93+[8]WEPCO!J93+[8]WPSC!J93+[8]Alliant!J93+[8]NSP!J93+[8]MWNG!J93+'[8]SWL&amp;P'!J93:K93+'[8]City Gas'!J93:K93+[8]SCVNG!J93+[8]Florence!J93+'[8]MG&amp;E'!J93:K93</f>
        <v>0</v>
      </c>
      <c r="K93" s="323"/>
      <c r="L93" s="33">
        <f t="shared" si="4"/>
        <v>0</v>
      </c>
    </row>
    <row r="94" spans="1:12" x14ac:dyDescent="0.25">
      <c r="A94" s="32" t="s">
        <v>10</v>
      </c>
      <c r="B94" s="31">
        <f>'[8]WI Gas'!B94+[8]WEPCO!B94+[8]WPSC!B94+[8]Alliant!B94+[8]NSP!B94+[8]MWNG!B94+'[8]SWL&amp;P'!B94+'[8]City Gas'!B94+[8]SCVNG!B94+[8]Florence!B94+'[8]MG&amp;E'!B94</f>
        <v>6.446401515151515</v>
      </c>
      <c r="C94" s="31">
        <f>'[8]WI Gas'!C94+[8]WEPCO!C94+[8]WPSC!C94+[8]Alliant!C94+[8]NSP!C94+[8]MWNG!C94+'[8]SWL&amp;P'!C94+'[8]City Gas'!C94+[8]SCVNG!C94+[8]Florence!C94+'[8]MG&amp;E'!C94</f>
        <v>33.456249999999997</v>
      </c>
      <c r="D94" s="317">
        <f>'[8]WI Gas'!D94:E94+[8]WEPCO!D94+[8]WPSC!D94+[8]Alliant!D94+[8]NSP!D94+[8]MWNG!D94+'[8]SWL&amp;P'!D94:E94+'[8]City Gas'!D94:E94+[8]SCVNG!D94+[8]Florence!D94+'[8]MG&amp;E'!D94:E94</f>
        <v>1.3390151515151516</v>
      </c>
      <c r="E94" s="323"/>
      <c r="F94" s="317">
        <f>'[8]WI Gas'!F94:G94+[8]WEPCO!F94+[8]WPSC!F94+[8]Alliant!F94+[8]NSP!F94+[8]MWNG!F94+'[8]SWL&amp;P'!F94:G94+'[8]City Gas'!F94:G94+[8]SCVNG!F94+[8]Florence!F94+'[8]MG&amp;E'!F94:G94</f>
        <v>5.7386363636363638E-2</v>
      </c>
      <c r="G94" s="323"/>
      <c r="H94" s="317">
        <f>'[8]WI Gas'!H94:I94+[8]WEPCO!H94+[8]WPSC!H94+[8]Alliant!H94+[8]NSP!H94+[8]MWNG!H94+'[8]SWL&amp;P'!H94:I94+'[8]City Gas'!H94:I94+[8]SCVNG!H94+[8]Florence!H94+'[8]MG&amp;E'!H94:I94</f>
        <v>0</v>
      </c>
      <c r="I94" s="323"/>
      <c r="J94" s="317">
        <f>'[8]WI Gas'!J94:K94+[8]WEPCO!J94+[8]WPSC!J94+[8]Alliant!J94+[8]NSP!J94+[8]MWNG!J94+'[8]SWL&amp;P'!J94:K94+'[8]City Gas'!J94:K94+[8]SCVNG!J94+[8]Florence!J94+'[8]MG&amp;E'!J94:K94</f>
        <v>0</v>
      </c>
      <c r="K94" s="323"/>
      <c r="L94" s="33">
        <f t="shared" si="4"/>
        <v>41.299053030303021</v>
      </c>
    </row>
    <row r="95" spans="1:12" x14ac:dyDescent="0.25">
      <c r="A95" s="36" t="s">
        <v>11</v>
      </c>
      <c r="B95" s="33">
        <f>SUM(B86:B94)</f>
        <v>7.2689393939393936</v>
      </c>
      <c r="C95" s="33">
        <f t="shared" ref="C95:J95" si="5">SUM(C86:C94)</f>
        <v>29213.660693181821</v>
      </c>
      <c r="D95" s="319">
        <f t="shared" si="5"/>
        <v>1159.9915397727275</v>
      </c>
      <c r="E95" s="319">
        <f t="shared" si="5"/>
        <v>0</v>
      </c>
      <c r="F95" s="319">
        <f t="shared" si="5"/>
        <v>42.890295454545445</v>
      </c>
      <c r="G95" s="319">
        <f t="shared" si="5"/>
        <v>0</v>
      </c>
      <c r="H95" s="319">
        <f t="shared" si="5"/>
        <v>6.133051136363636</v>
      </c>
      <c r="I95" s="319">
        <f t="shared" si="5"/>
        <v>0</v>
      </c>
      <c r="J95" s="320">
        <f t="shared" si="5"/>
        <v>0.12377840909090909</v>
      </c>
      <c r="K95" s="321"/>
      <c r="L95" s="33">
        <f t="shared" ref="L95" si="6">SUM(L86:L94)</f>
        <v>30430.068297348491</v>
      </c>
    </row>
    <row r="96" spans="1:12" x14ac:dyDescent="0.25">
      <c r="A96" s="37"/>
      <c r="B96" s="37"/>
      <c r="C96" s="37"/>
      <c r="D96" s="37"/>
      <c r="E96" s="37"/>
      <c r="F96" s="37"/>
      <c r="G96" s="37"/>
      <c r="H96" s="37"/>
      <c r="I96" s="37"/>
      <c r="J96" s="37"/>
      <c r="K96" s="37"/>
      <c r="L96" s="38"/>
    </row>
    <row r="97" spans="1:12" x14ac:dyDescent="0.25">
      <c r="A97" s="313" t="s">
        <v>79</v>
      </c>
      <c r="B97" s="314"/>
      <c r="C97" s="314"/>
      <c r="D97" s="314"/>
      <c r="E97" s="314"/>
      <c r="F97" s="314"/>
      <c r="G97" s="314"/>
      <c r="H97" s="314"/>
      <c r="I97" s="314"/>
      <c r="J97" s="314"/>
      <c r="K97" s="314"/>
      <c r="L97" s="315"/>
    </row>
    <row r="98" spans="1:12" x14ac:dyDescent="0.25">
      <c r="A98" s="30"/>
      <c r="B98" s="39" t="s">
        <v>22</v>
      </c>
      <c r="C98" s="39" t="s">
        <v>39</v>
      </c>
      <c r="D98" s="39" t="s">
        <v>40</v>
      </c>
      <c r="E98" s="39" t="s">
        <v>41</v>
      </c>
      <c r="F98" s="39" t="s">
        <v>42</v>
      </c>
      <c r="G98" s="39" t="s">
        <v>43</v>
      </c>
      <c r="H98" s="39" t="s">
        <v>44</v>
      </c>
      <c r="I98" s="39" t="s">
        <v>45</v>
      </c>
      <c r="J98" s="39" t="s">
        <v>46</v>
      </c>
      <c r="K98" s="39" t="s">
        <v>47</v>
      </c>
      <c r="L98" s="40" t="s">
        <v>11</v>
      </c>
    </row>
    <row r="99" spans="1:12" x14ac:dyDescent="0.25">
      <c r="A99" s="32" t="s">
        <v>74</v>
      </c>
      <c r="B99" s="31">
        <f>'[8]WI Gas'!B99+[8]WEPCO!B99+[8]WPSC!B99+[8]Alliant!B99+[8]NSP!B99+[8]MWNG!B99+'[8]SWL&amp;P'!B99+'[8]City Gas'!B99+[8]SCVNG!B99+[8]Florence!B99+'[8]MG&amp;E'!B99</f>
        <v>292.83032575757574</v>
      </c>
      <c r="C99" s="31">
        <f>'[8]WI Gas'!C99+[8]WEPCO!C99+[8]WPSC!C99+[8]Alliant!C99+[8]NSP!C99+[8]MWNG!C99+'[8]SWL&amp;P'!C99+'[8]City Gas'!C99+[8]SCVNG!C99+[8]Florence!C99+'[8]MG&amp;E'!C99</f>
        <v>30.574024621212121</v>
      </c>
      <c r="D99" s="31">
        <f>'[8]WI Gas'!D99+[8]WEPCO!D99+[8]WPSC!D99+[8]Alliant!D99+[8]NSP!D99+[8]MWNG!D99+'[8]SWL&amp;P'!D99+'[8]City Gas'!D99+[8]SCVNG!D99+[8]Florence!D99+'[8]MG&amp;E'!D99</f>
        <v>21.545863636363638</v>
      </c>
      <c r="E99" s="31">
        <f>'[8]WI Gas'!E99+[8]WEPCO!E99+[8]WPSC!E99+[8]Alliant!E99+[8]NSP!E99+[8]MWNG!E99+'[8]SWL&amp;P'!E99+'[8]City Gas'!E99+[8]SCVNG!E99+[8]Florence!E99+'[8]MG&amp;E'!E99</f>
        <v>621.96764015151507</v>
      </c>
      <c r="F99" s="31">
        <f>'[8]WI Gas'!F99+[8]WEPCO!F99+[8]WPSC!F99+[8]Alliant!F99+[8]NSP!F99+[8]MWNG!F99+'[8]SWL&amp;P'!F99+'[8]City Gas'!F99+[8]SCVNG!F99+[8]Florence!F99+'[8]MG&amp;E'!F99</f>
        <v>3186.530672348485</v>
      </c>
      <c r="G99" s="31">
        <f>'[8]WI Gas'!G99+[8]WEPCO!G99+[8]WPSC!G99+[8]Alliant!G99+[8]NSP!G99+[8]MWNG!G99+'[8]SWL&amp;P'!G99+'[8]City Gas'!G99+[8]SCVNG!G99+[8]Florence!G99+'[8]MG&amp;E'!G99</f>
        <v>4976.979664772728</v>
      </c>
      <c r="H99" s="31">
        <f>'[8]WI Gas'!H99+[8]WEPCO!H99+[8]WPSC!H99+[8]Alliant!H99+[8]NSP!H99+[8]MWNG!H99+'[8]SWL&amp;P'!H99+'[8]City Gas'!H99+[8]SCVNG!H99+[8]Florence!H99+'[8]MG&amp;E'!H99</f>
        <v>4564.9792348484843</v>
      </c>
      <c r="I99" s="31">
        <f>'[8]WI Gas'!I99+[8]WEPCO!I99+[8]WPSC!I99+[8]Alliant!I99+[8]NSP!I99+[8]MWNG!I99+'[8]SWL&amp;P'!I99+'[8]City Gas'!I99+[8]SCVNG!I99+[8]Florence!I99+'[8]MG&amp;E'!I99</f>
        <v>6528.6063446969683</v>
      </c>
      <c r="J99" s="31">
        <f>'[8]WI Gas'!J99+[8]WEPCO!J99+[8]WPSC!J99+[8]Alliant!J99+[8]NSP!J99+[8]MWNG!J99+'[8]SWL&amp;P'!J99+'[8]City Gas'!J99+[8]SCVNG!J99+[8]Florence!J99+'[8]MG&amp;E'!J99</f>
        <v>5112.9977651515146</v>
      </c>
      <c r="K99" s="31">
        <f>'[8]WI Gas'!K99+[8]WEPCO!K99+[8]WPSC!K99+[8]Alliant!K99+[8]NSP!K99+[8]MWNG!K99+'[8]SWL&amp;P'!K99+'[8]City Gas'!K99+[8]SCVNG!K99+[8]Florence!K99+'[8]MG&amp;E'!K99</f>
        <v>5093.0567613636358</v>
      </c>
      <c r="L99" s="33">
        <f>SUM(B99:K99)</f>
        <v>30430.06829734848</v>
      </c>
    </row>
    <row r="100" spans="1:12" x14ac:dyDescent="0.25">
      <c r="A100" s="41"/>
      <c r="B100" s="42"/>
      <c r="C100" s="42"/>
      <c r="D100" s="42"/>
      <c r="E100" s="42"/>
      <c r="F100" s="42"/>
      <c r="G100" s="42"/>
      <c r="H100" s="42"/>
      <c r="I100" s="42"/>
      <c r="J100" s="42"/>
      <c r="K100" s="42"/>
      <c r="L100" s="43"/>
    </row>
    <row r="101" spans="1:12" x14ac:dyDescent="0.25">
      <c r="A101" s="316" t="s">
        <v>80</v>
      </c>
      <c r="B101" s="316"/>
      <c r="C101" s="316"/>
      <c r="D101" s="316"/>
      <c r="E101" s="316"/>
      <c r="F101" s="316"/>
      <c r="G101" s="316"/>
      <c r="H101" s="316"/>
      <c r="I101" s="316"/>
      <c r="J101" s="316"/>
      <c r="K101" s="316"/>
      <c r="L101" s="316"/>
    </row>
    <row r="102" spans="1:12" x14ac:dyDescent="0.25">
      <c r="A102" s="313" t="s">
        <v>81</v>
      </c>
      <c r="B102" s="314"/>
      <c r="C102" s="314"/>
      <c r="D102" s="314"/>
      <c r="E102" s="314"/>
      <c r="F102" s="314"/>
      <c r="G102" s="314"/>
      <c r="H102" s="314"/>
      <c r="I102" s="314"/>
      <c r="J102" s="314"/>
      <c r="K102" s="314"/>
      <c r="L102" s="315"/>
    </row>
    <row r="103" spans="1:12" ht="15.6" customHeight="1" x14ac:dyDescent="0.25">
      <c r="A103" s="30"/>
      <c r="B103" s="326" t="s">
        <v>5</v>
      </c>
      <c r="C103" s="326"/>
      <c r="D103" s="326"/>
      <c r="E103" s="326"/>
      <c r="F103" s="326" t="s">
        <v>6</v>
      </c>
      <c r="G103" s="326" t="s">
        <v>7</v>
      </c>
      <c r="H103" s="326" t="s">
        <v>8</v>
      </c>
      <c r="I103" s="327" t="s">
        <v>9</v>
      </c>
      <c r="J103" s="328" t="s">
        <v>10</v>
      </c>
      <c r="K103" s="329"/>
      <c r="L103" s="332" t="s">
        <v>11</v>
      </c>
    </row>
    <row r="104" spans="1:12" ht="15.6" customHeight="1" x14ac:dyDescent="0.25">
      <c r="A104" s="30"/>
      <c r="B104" s="322" t="s">
        <v>12</v>
      </c>
      <c r="C104" s="322"/>
      <c r="D104" s="322" t="s">
        <v>13</v>
      </c>
      <c r="E104" s="322"/>
      <c r="F104" s="322"/>
      <c r="G104" s="322"/>
      <c r="H104" s="322"/>
      <c r="I104" s="325"/>
      <c r="J104" s="328"/>
      <c r="K104" s="329"/>
      <c r="L104" s="319"/>
    </row>
    <row r="105" spans="1:12" x14ac:dyDescent="0.25">
      <c r="A105" s="30"/>
      <c r="B105" s="31" t="s">
        <v>14</v>
      </c>
      <c r="C105" s="31" t="s">
        <v>15</v>
      </c>
      <c r="D105" s="31" t="s">
        <v>16</v>
      </c>
      <c r="E105" s="31" t="s">
        <v>17</v>
      </c>
      <c r="F105" s="322"/>
      <c r="G105" s="322"/>
      <c r="H105" s="322"/>
      <c r="I105" s="325"/>
      <c r="J105" s="330"/>
      <c r="K105" s="331"/>
      <c r="L105" s="319"/>
    </row>
    <row r="106" spans="1:12" x14ac:dyDescent="0.25">
      <c r="A106" s="32" t="s">
        <v>82</v>
      </c>
      <c r="B106" s="31">
        <f>B12+B82</f>
        <v>0.43825757575757579</v>
      </c>
      <c r="C106" s="31">
        <f t="shared" ref="C106:I106" si="7">C12+C82</f>
        <v>34.185037878787881</v>
      </c>
      <c r="D106" s="31">
        <f t="shared" si="7"/>
        <v>0</v>
      </c>
      <c r="E106" s="31">
        <f t="shared" si="7"/>
        <v>16073.982164772726</v>
      </c>
      <c r="F106" s="31">
        <f>F12+F82</f>
        <v>0</v>
      </c>
      <c r="G106" s="31">
        <f t="shared" si="7"/>
        <v>177.77840909090909</v>
      </c>
      <c r="H106" s="31">
        <f t="shared" si="7"/>
        <v>0</v>
      </c>
      <c r="I106" s="31">
        <f t="shared" si="7"/>
        <v>54460.581388257575</v>
      </c>
      <c r="J106" s="317">
        <f>J82+J12</f>
        <v>103.79905303030303</v>
      </c>
      <c r="K106" s="323"/>
      <c r="L106" s="33">
        <f>SUM(B106:J106)</f>
        <v>70850.764310606057</v>
      </c>
    </row>
    <row r="107" spans="1:12" x14ac:dyDescent="0.25">
      <c r="A107" s="34"/>
      <c r="B107" s="27"/>
      <c r="C107" s="27"/>
      <c r="D107" s="27"/>
      <c r="E107" s="27"/>
      <c r="F107" s="27"/>
      <c r="G107" s="27"/>
      <c r="H107" s="27"/>
      <c r="I107" s="27"/>
      <c r="J107" s="27"/>
      <c r="K107" s="27"/>
      <c r="L107" s="28"/>
    </row>
    <row r="108" spans="1:12" x14ac:dyDescent="0.25">
      <c r="A108" s="324" t="s">
        <v>83</v>
      </c>
      <c r="B108" s="324"/>
      <c r="C108" s="324"/>
      <c r="D108" s="324"/>
      <c r="E108" s="324"/>
      <c r="F108" s="324"/>
      <c r="G108" s="324"/>
      <c r="H108" s="324"/>
      <c r="I108" s="324"/>
      <c r="J108" s="324"/>
      <c r="K108" s="324"/>
      <c r="L108" s="324"/>
    </row>
    <row r="109" spans="1:12" x14ac:dyDescent="0.25">
      <c r="A109" s="35" t="s">
        <v>21</v>
      </c>
      <c r="B109" s="31" t="s">
        <v>22</v>
      </c>
      <c r="C109" s="31" t="s">
        <v>23</v>
      </c>
      <c r="D109" s="325" t="s">
        <v>24</v>
      </c>
      <c r="E109" s="325"/>
      <c r="F109" s="325" t="s">
        <v>25</v>
      </c>
      <c r="G109" s="325"/>
      <c r="H109" s="325" t="s">
        <v>26</v>
      </c>
      <c r="I109" s="325"/>
      <c r="J109" s="317" t="s">
        <v>27</v>
      </c>
      <c r="K109" s="323"/>
      <c r="L109" s="33" t="s">
        <v>11</v>
      </c>
    </row>
    <row r="110" spans="1:12" x14ac:dyDescent="0.25">
      <c r="A110" s="32" t="s">
        <v>5</v>
      </c>
      <c r="B110" s="31">
        <f t="shared" ref="B110:B118" si="8">B17+B86</f>
        <v>4.8573863636363637</v>
      </c>
      <c r="C110" s="31">
        <f t="shared" ref="C110:C118" si="9">C17+D86+C86</f>
        <v>9090.252609848485</v>
      </c>
      <c r="D110" s="317">
        <f t="shared" ref="D110:D118" si="10">D17+F86</f>
        <v>3660.187975378788</v>
      </c>
      <c r="E110" s="318"/>
      <c r="F110" s="317">
        <f t="shared" ref="F110:F118" si="11">F17+H86</f>
        <v>2637.3716969696966</v>
      </c>
      <c r="G110" s="318"/>
      <c r="H110" s="317">
        <f t="shared" ref="H110:H118" si="12">H17+J86</f>
        <v>520.05377840909102</v>
      </c>
      <c r="I110" s="318"/>
      <c r="J110" s="317">
        <f t="shared" ref="J110:J118" si="13">J17</f>
        <v>195.91</v>
      </c>
      <c r="K110" s="318"/>
      <c r="L110" s="33">
        <f>SUM(B110:K110)</f>
        <v>16108.633446969696</v>
      </c>
    </row>
    <row r="111" spans="1:12" x14ac:dyDescent="0.25">
      <c r="A111" s="32" t="s">
        <v>28</v>
      </c>
      <c r="B111" s="31">
        <f t="shared" si="8"/>
        <v>0</v>
      </c>
      <c r="C111" s="31">
        <f t="shared" si="9"/>
        <v>0</v>
      </c>
      <c r="D111" s="317">
        <f t="shared" si="10"/>
        <v>0</v>
      </c>
      <c r="E111" s="318"/>
      <c r="F111" s="317">
        <f t="shared" si="11"/>
        <v>0</v>
      </c>
      <c r="G111" s="318"/>
      <c r="H111" s="317">
        <f t="shared" si="12"/>
        <v>0</v>
      </c>
      <c r="I111" s="318"/>
      <c r="J111" s="317">
        <f t="shared" si="13"/>
        <v>0</v>
      </c>
      <c r="K111" s="318"/>
      <c r="L111" s="33">
        <f t="shared" ref="L111:L118" si="14">SUM(B111:K111)</f>
        <v>0</v>
      </c>
    </row>
    <row r="112" spans="1:12" x14ac:dyDescent="0.25">
      <c r="A112" s="32" t="s">
        <v>7</v>
      </c>
      <c r="B112" s="31">
        <f t="shared" si="8"/>
        <v>0</v>
      </c>
      <c r="C112" s="31">
        <f t="shared" si="9"/>
        <v>177.77840909090909</v>
      </c>
      <c r="D112" s="317">
        <f t="shared" si="10"/>
        <v>0</v>
      </c>
      <c r="E112" s="318"/>
      <c r="F112" s="317">
        <f t="shared" si="11"/>
        <v>0</v>
      </c>
      <c r="G112" s="318"/>
      <c r="H112" s="317">
        <f t="shared" si="12"/>
        <v>0</v>
      </c>
      <c r="I112" s="318"/>
      <c r="J112" s="317">
        <f t="shared" si="13"/>
        <v>0</v>
      </c>
      <c r="K112" s="318"/>
      <c r="L112" s="33">
        <f t="shared" si="14"/>
        <v>177.77840909090909</v>
      </c>
    </row>
    <row r="113" spans="1:12" x14ac:dyDescent="0.25">
      <c r="A113" s="32" t="s">
        <v>29</v>
      </c>
      <c r="B113" s="31">
        <f t="shared" si="8"/>
        <v>0</v>
      </c>
      <c r="C113" s="31">
        <f t="shared" si="9"/>
        <v>0</v>
      </c>
      <c r="D113" s="317">
        <f t="shared" si="10"/>
        <v>0</v>
      </c>
      <c r="E113" s="318"/>
      <c r="F113" s="317">
        <f t="shared" si="11"/>
        <v>0</v>
      </c>
      <c r="G113" s="318"/>
      <c r="H113" s="317">
        <f t="shared" si="12"/>
        <v>0</v>
      </c>
      <c r="I113" s="318"/>
      <c r="J113" s="317">
        <f t="shared" si="13"/>
        <v>0</v>
      </c>
      <c r="K113" s="318"/>
      <c r="L113" s="33">
        <f t="shared" si="14"/>
        <v>0</v>
      </c>
    </row>
    <row r="114" spans="1:12" x14ac:dyDescent="0.25">
      <c r="A114" s="32" t="s">
        <v>30</v>
      </c>
      <c r="B114" s="31">
        <f t="shared" si="8"/>
        <v>0</v>
      </c>
      <c r="C114" s="31">
        <f t="shared" si="9"/>
        <v>195.38939393939395</v>
      </c>
      <c r="D114" s="317">
        <f t="shared" si="10"/>
        <v>0</v>
      </c>
      <c r="E114" s="318"/>
      <c r="F114" s="317">
        <f t="shared" si="11"/>
        <v>0</v>
      </c>
      <c r="G114" s="318"/>
      <c r="H114" s="317">
        <f t="shared" si="12"/>
        <v>0</v>
      </c>
      <c r="I114" s="318"/>
      <c r="J114" s="317">
        <f t="shared" si="13"/>
        <v>0</v>
      </c>
      <c r="K114" s="318"/>
      <c r="L114" s="33">
        <f t="shared" si="14"/>
        <v>195.38939393939395</v>
      </c>
    </row>
    <row r="115" spans="1:12" x14ac:dyDescent="0.25">
      <c r="A115" s="32" t="s">
        <v>31</v>
      </c>
      <c r="B115" s="31">
        <f t="shared" si="8"/>
        <v>1.4651515151515151</v>
      </c>
      <c r="C115" s="31">
        <f t="shared" si="9"/>
        <v>45630.546554924244</v>
      </c>
      <c r="D115" s="317">
        <f t="shared" si="10"/>
        <v>7110.4899337121215</v>
      </c>
      <c r="E115" s="318"/>
      <c r="F115" s="317">
        <f t="shared" si="11"/>
        <v>1521.5903541666667</v>
      </c>
      <c r="G115" s="318"/>
      <c r="H115" s="317">
        <f t="shared" si="12"/>
        <v>1.1000000000000001</v>
      </c>
      <c r="I115" s="318"/>
      <c r="J115" s="317">
        <f t="shared" si="13"/>
        <v>0</v>
      </c>
      <c r="K115" s="318"/>
      <c r="L115" s="33">
        <f t="shared" si="14"/>
        <v>54265.191994318178</v>
      </c>
    </row>
    <row r="116" spans="1:12" x14ac:dyDescent="0.25">
      <c r="A116" s="32" t="s">
        <v>32</v>
      </c>
      <c r="B116" s="31">
        <f t="shared" si="8"/>
        <v>0</v>
      </c>
      <c r="C116" s="31">
        <f t="shared" si="9"/>
        <v>0</v>
      </c>
      <c r="D116" s="317">
        <f t="shared" si="10"/>
        <v>0</v>
      </c>
      <c r="E116" s="318"/>
      <c r="F116" s="317">
        <f t="shared" si="11"/>
        <v>0</v>
      </c>
      <c r="G116" s="318"/>
      <c r="H116" s="317">
        <f t="shared" si="12"/>
        <v>0</v>
      </c>
      <c r="I116" s="318"/>
      <c r="J116" s="317">
        <f t="shared" si="13"/>
        <v>0</v>
      </c>
      <c r="K116" s="318"/>
      <c r="L116" s="33">
        <f t="shared" si="14"/>
        <v>0</v>
      </c>
    </row>
    <row r="117" spans="1:12" x14ac:dyDescent="0.25">
      <c r="A117" s="32" t="s">
        <v>10</v>
      </c>
      <c r="B117" s="31">
        <f t="shared" si="8"/>
        <v>0</v>
      </c>
      <c r="C117" s="31">
        <f t="shared" si="9"/>
        <v>0</v>
      </c>
      <c r="D117" s="317">
        <f t="shared" si="10"/>
        <v>0</v>
      </c>
      <c r="E117" s="318"/>
      <c r="F117" s="317">
        <f t="shared" si="11"/>
        <v>0</v>
      </c>
      <c r="G117" s="318"/>
      <c r="H117" s="317">
        <f t="shared" si="12"/>
        <v>0</v>
      </c>
      <c r="I117" s="318"/>
      <c r="J117" s="317">
        <f t="shared" si="13"/>
        <v>0</v>
      </c>
      <c r="K117" s="318"/>
      <c r="L117" s="33">
        <f t="shared" si="14"/>
        <v>0</v>
      </c>
    </row>
    <row r="118" spans="1:12" x14ac:dyDescent="0.25">
      <c r="A118" s="32" t="s">
        <v>10</v>
      </c>
      <c r="B118" s="31">
        <f t="shared" si="8"/>
        <v>45.046401515151516</v>
      </c>
      <c r="C118" s="31">
        <f t="shared" si="9"/>
        <v>51.995265151515149</v>
      </c>
      <c r="D118" s="317">
        <f t="shared" si="10"/>
        <v>6.4573863636363642</v>
      </c>
      <c r="E118" s="318"/>
      <c r="F118" s="317">
        <f t="shared" si="11"/>
        <v>0.3</v>
      </c>
      <c r="G118" s="318"/>
      <c r="H118" s="317">
        <f t="shared" si="12"/>
        <v>0</v>
      </c>
      <c r="I118" s="318"/>
      <c r="J118" s="317">
        <f t="shared" si="13"/>
        <v>0</v>
      </c>
      <c r="K118" s="318"/>
      <c r="L118" s="33">
        <f t="shared" si="14"/>
        <v>103.79905303030301</v>
      </c>
    </row>
    <row r="119" spans="1:12" x14ac:dyDescent="0.25">
      <c r="A119" s="36" t="s">
        <v>11</v>
      </c>
      <c r="B119" s="33">
        <f>SUM(B110:B118)</f>
        <v>51.368939393939392</v>
      </c>
      <c r="C119" s="33">
        <f t="shared" ref="C119:J119" si="15">SUM(C110:C118)</f>
        <v>55145.962232954545</v>
      </c>
      <c r="D119" s="319">
        <f>SUM(D110:D118)</f>
        <v>10777.135295454545</v>
      </c>
      <c r="E119" s="319">
        <f t="shared" si="15"/>
        <v>0</v>
      </c>
      <c r="F119" s="319">
        <f t="shared" si="15"/>
        <v>4159.262051136363</v>
      </c>
      <c r="G119" s="319">
        <f t="shared" si="15"/>
        <v>0</v>
      </c>
      <c r="H119" s="319">
        <f t="shared" si="15"/>
        <v>521.15377840909105</v>
      </c>
      <c r="I119" s="319">
        <f t="shared" si="15"/>
        <v>0</v>
      </c>
      <c r="J119" s="320">
        <f t="shared" si="15"/>
        <v>195.91</v>
      </c>
      <c r="K119" s="321"/>
      <c r="L119" s="33">
        <f t="shared" ref="L119" si="16">SUM(L110:L118)</f>
        <v>70850.792297348482</v>
      </c>
    </row>
    <row r="120" spans="1:12" x14ac:dyDescent="0.25">
      <c r="A120" s="37"/>
      <c r="B120" s="37"/>
      <c r="C120" s="37"/>
      <c r="D120" s="37"/>
      <c r="E120" s="37"/>
      <c r="F120" s="37"/>
      <c r="G120" s="37"/>
      <c r="H120" s="37"/>
      <c r="I120" s="37"/>
      <c r="J120" s="37"/>
      <c r="K120" s="37"/>
      <c r="L120" s="38"/>
    </row>
    <row r="121" spans="1:12" x14ac:dyDescent="0.25">
      <c r="A121" s="313" t="s">
        <v>84</v>
      </c>
      <c r="B121" s="314"/>
      <c r="C121" s="314"/>
      <c r="D121" s="314"/>
      <c r="E121" s="314"/>
      <c r="F121" s="314"/>
      <c r="G121" s="314"/>
      <c r="H121" s="314"/>
      <c r="I121" s="314"/>
      <c r="J121" s="314"/>
      <c r="K121" s="314"/>
      <c r="L121" s="315"/>
    </row>
    <row r="122" spans="1:12" x14ac:dyDescent="0.25">
      <c r="A122" s="30"/>
      <c r="B122" s="39" t="s">
        <v>22</v>
      </c>
      <c r="C122" s="39" t="s">
        <v>39</v>
      </c>
      <c r="D122" s="39" t="s">
        <v>40</v>
      </c>
      <c r="E122" s="39" t="s">
        <v>41</v>
      </c>
      <c r="F122" s="39" t="s">
        <v>42</v>
      </c>
      <c r="G122" s="39" t="s">
        <v>43</v>
      </c>
      <c r="H122" s="39" t="s">
        <v>44</v>
      </c>
      <c r="I122" s="39" t="s">
        <v>45</v>
      </c>
      <c r="J122" s="39" t="s">
        <v>46</v>
      </c>
      <c r="K122" s="39" t="s">
        <v>47</v>
      </c>
      <c r="L122" s="40" t="s">
        <v>11</v>
      </c>
    </row>
    <row r="123" spans="1:12" x14ac:dyDescent="0.25">
      <c r="A123" s="32" t="s">
        <v>74</v>
      </c>
      <c r="B123" s="31">
        <f t="shared" ref="B123:K123" si="17">B43+B99</f>
        <v>604.69032575757569</v>
      </c>
      <c r="C123" s="31">
        <f t="shared" si="17"/>
        <v>31.274024621212121</v>
      </c>
      <c r="D123" s="31">
        <f t="shared" si="17"/>
        <v>43.835863636363641</v>
      </c>
      <c r="E123" s="31">
        <f t="shared" si="17"/>
        <v>1866.2376401515151</v>
      </c>
      <c r="F123" s="31">
        <f t="shared" si="17"/>
        <v>10147.315672348484</v>
      </c>
      <c r="G123" s="31">
        <f t="shared" si="17"/>
        <v>9553.6466647727284</v>
      </c>
      <c r="H123" s="31">
        <f t="shared" si="17"/>
        <v>8502.3912348484846</v>
      </c>
      <c r="I123" s="31">
        <f t="shared" si="17"/>
        <v>17663.914344696968</v>
      </c>
      <c r="J123" s="31">
        <f t="shared" si="17"/>
        <v>11635.663765151514</v>
      </c>
      <c r="K123" s="31">
        <f t="shared" si="17"/>
        <v>10801.822761363637</v>
      </c>
      <c r="L123" s="33">
        <f>SUM(B123:K123)</f>
        <v>70850.792297348482</v>
      </c>
    </row>
    <row r="124" spans="1:12" x14ac:dyDescent="0.25">
      <c r="A124" s="41"/>
      <c r="B124" s="42"/>
      <c r="C124" s="42"/>
      <c r="D124" s="42"/>
      <c r="E124" s="42"/>
      <c r="F124" s="42"/>
      <c r="G124" s="42"/>
      <c r="H124" s="42"/>
      <c r="I124" s="42"/>
      <c r="J124" s="42"/>
      <c r="K124" s="42"/>
      <c r="L124" s="43"/>
    </row>
    <row r="125" spans="1:12" x14ac:dyDescent="0.25">
      <c r="A125" s="316" t="s">
        <v>85</v>
      </c>
      <c r="B125" s="316"/>
      <c r="C125" s="316"/>
      <c r="D125" s="316"/>
      <c r="E125" s="316"/>
      <c r="F125" s="316"/>
      <c r="G125" s="316"/>
      <c r="H125" s="316"/>
      <c r="I125" s="316"/>
      <c r="J125" s="316"/>
      <c r="K125" s="316"/>
      <c r="L125" s="316"/>
    </row>
    <row r="126" spans="1:12" x14ac:dyDescent="0.25">
      <c r="A126" s="313" t="s">
        <v>86</v>
      </c>
      <c r="B126" s="314"/>
      <c r="C126" s="314"/>
      <c r="D126" s="314"/>
      <c r="E126" s="314"/>
      <c r="F126" s="314"/>
      <c r="G126" s="314"/>
      <c r="H126" s="314"/>
      <c r="I126" s="314"/>
      <c r="J126" s="314"/>
      <c r="K126" s="314"/>
      <c r="L126" s="315"/>
    </row>
    <row r="127" spans="1:12" x14ac:dyDescent="0.25">
      <c r="A127" s="44" t="s">
        <v>87</v>
      </c>
      <c r="B127" s="44"/>
      <c r="C127" s="37"/>
      <c r="D127" s="37"/>
      <c r="E127" s="37"/>
      <c r="F127" s="37"/>
      <c r="G127" s="37"/>
      <c r="H127" s="37"/>
      <c r="I127" s="37"/>
      <c r="J127" s="37"/>
      <c r="K127" s="37"/>
      <c r="L127" s="38"/>
    </row>
    <row r="128" spans="1:12" x14ac:dyDescent="0.25">
      <c r="A128" s="44" t="s">
        <v>88</v>
      </c>
      <c r="B128" s="45"/>
      <c r="C128" s="37"/>
      <c r="D128" s="37"/>
      <c r="E128" s="37"/>
      <c r="F128" s="37"/>
      <c r="G128" s="37"/>
      <c r="H128" s="37"/>
      <c r="I128" s="37"/>
      <c r="J128" s="37"/>
      <c r="K128" s="37"/>
      <c r="L128" s="38"/>
    </row>
    <row r="129" spans="1:12" x14ac:dyDescent="0.25">
      <c r="A129" s="44" t="s">
        <v>89</v>
      </c>
      <c r="B129" s="45"/>
      <c r="C129" s="37"/>
      <c r="D129" s="37"/>
      <c r="E129" s="37"/>
      <c r="F129" s="37"/>
      <c r="G129" s="37"/>
      <c r="H129" s="37"/>
      <c r="I129" s="37"/>
      <c r="J129" s="37"/>
      <c r="K129" s="37"/>
      <c r="L129" s="38"/>
    </row>
  </sheetData>
  <mergeCells count="301">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5:D55"/>
    <mergeCell ref="E55:F55"/>
    <mergeCell ref="G55:H55"/>
    <mergeCell ref="I55:J55"/>
    <mergeCell ref="K55:L55"/>
    <mergeCell ref="A56:D56"/>
    <mergeCell ref="E56:F56"/>
    <mergeCell ref="G56:H56"/>
    <mergeCell ref="I56:J56"/>
    <mergeCell ref="K56:L56"/>
    <mergeCell ref="E61:K61"/>
    <mergeCell ref="E62:K63"/>
    <mergeCell ref="L62:L63"/>
    <mergeCell ref="E64:K65"/>
    <mergeCell ref="L64:L65"/>
    <mergeCell ref="A65:C65"/>
    <mergeCell ref="A57:F57"/>
    <mergeCell ref="G57:L57"/>
    <mergeCell ref="A59:D59"/>
    <mergeCell ref="E59:L59"/>
    <mergeCell ref="A60:C60"/>
    <mergeCell ref="E60:K60"/>
    <mergeCell ref="A71:L71"/>
    <mergeCell ref="A72:L72"/>
    <mergeCell ref="B73:C73"/>
    <mergeCell ref="B74:C74"/>
    <mergeCell ref="B75:C75"/>
    <mergeCell ref="A77:L77"/>
    <mergeCell ref="A67:D67"/>
    <mergeCell ref="E67:L67"/>
    <mergeCell ref="A68:C69"/>
    <mergeCell ref="D68:D69"/>
    <mergeCell ref="E68:K69"/>
    <mergeCell ref="L68:L69"/>
    <mergeCell ref="A78:L78"/>
    <mergeCell ref="B79:E79"/>
    <mergeCell ref="F79:F81"/>
    <mergeCell ref="G79:G81"/>
    <mergeCell ref="H79:H81"/>
    <mergeCell ref="I79:I81"/>
    <mergeCell ref="J79:K81"/>
    <mergeCell ref="L79:L81"/>
    <mergeCell ref="B80:C80"/>
    <mergeCell ref="D80:E80"/>
    <mergeCell ref="D86:E86"/>
    <mergeCell ref="F86:G86"/>
    <mergeCell ref="H86:I86"/>
    <mergeCell ref="J86:K86"/>
    <mergeCell ref="D87:E87"/>
    <mergeCell ref="F87:G87"/>
    <mergeCell ref="H87:I87"/>
    <mergeCell ref="J87:K87"/>
    <mergeCell ref="J82:K82"/>
    <mergeCell ref="A84:L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D94:E94"/>
    <mergeCell ref="F94:G94"/>
    <mergeCell ref="H94:I94"/>
    <mergeCell ref="J94:K94"/>
    <mergeCell ref="D95:E95"/>
    <mergeCell ref="F95:G95"/>
    <mergeCell ref="H95:I95"/>
    <mergeCell ref="J95:K95"/>
    <mergeCell ref="D92:E92"/>
    <mergeCell ref="F92:G92"/>
    <mergeCell ref="H92:I92"/>
    <mergeCell ref="J92:K92"/>
    <mergeCell ref="D93:E93"/>
    <mergeCell ref="F93:G93"/>
    <mergeCell ref="H93:I93"/>
    <mergeCell ref="J93:K93"/>
    <mergeCell ref="B104:C104"/>
    <mergeCell ref="D104:E104"/>
    <mergeCell ref="J106:K106"/>
    <mergeCell ref="A108:L108"/>
    <mergeCell ref="D109:E109"/>
    <mergeCell ref="F109:G109"/>
    <mergeCell ref="H109:I109"/>
    <mergeCell ref="J109:K109"/>
    <mergeCell ref="A97:L97"/>
    <mergeCell ref="A101:L101"/>
    <mergeCell ref="A102:L102"/>
    <mergeCell ref="B103:E103"/>
    <mergeCell ref="F103:F105"/>
    <mergeCell ref="G103:G105"/>
    <mergeCell ref="H103:H105"/>
    <mergeCell ref="I103:I105"/>
    <mergeCell ref="J103:K105"/>
    <mergeCell ref="L103:L105"/>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D116:E116"/>
    <mergeCell ref="F116:G116"/>
    <mergeCell ref="H116:I116"/>
    <mergeCell ref="J116:K116"/>
    <mergeCell ref="D117:E117"/>
    <mergeCell ref="F117:G117"/>
    <mergeCell ref="H117:I117"/>
    <mergeCell ref="J117:K117"/>
    <mergeCell ref="D114:E114"/>
    <mergeCell ref="F114:G114"/>
    <mergeCell ref="H114:I114"/>
    <mergeCell ref="J114:K114"/>
    <mergeCell ref="D115:E115"/>
    <mergeCell ref="F115:G115"/>
    <mergeCell ref="H115:I115"/>
    <mergeCell ref="J115:K115"/>
    <mergeCell ref="A121:L121"/>
    <mergeCell ref="A125:L125"/>
    <mergeCell ref="A126:L126"/>
    <mergeCell ref="D118:E118"/>
    <mergeCell ref="F118:G118"/>
    <mergeCell ref="H118:I118"/>
    <mergeCell ref="J118:K118"/>
    <mergeCell ref="D119:E119"/>
    <mergeCell ref="F119:G119"/>
    <mergeCell ref="H119:I119"/>
    <mergeCell ref="J119:K119"/>
  </mergeCells>
  <pageMargins left="0.25" right="0.25" top="0.75" bottom="0.75" header="0.3" footer="0.3"/>
  <pageSetup scale="76"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26290-07BA-4E86-9E90-3A74905ACD43}">
  <sheetPr>
    <pageSetUpPr fitToPage="1"/>
  </sheetPr>
  <dimension ref="A1:L129"/>
  <sheetViews>
    <sheetView zoomScaleNormal="100" workbookViewId="0">
      <selection sqref="A1:L1"/>
    </sheetView>
  </sheetViews>
  <sheetFormatPr defaultColWidth="8.85546875" defaultRowHeight="15.75" x14ac:dyDescent="0.25"/>
  <cols>
    <col min="1" max="1" width="20.7109375" style="1" customWidth="1"/>
    <col min="2" max="11" width="10.28515625" style="1" customWidth="1"/>
    <col min="12" max="12" width="10.28515625" style="24" customWidth="1"/>
    <col min="13" max="16384" width="8.85546875" style="1"/>
  </cols>
  <sheetData>
    <row r="1" spans="1:12" x14ac:dyDescent="0.25">
      <c r="A1" s="342" t="s">
        <v>0</v>
      </c>
      <c r="B1" s="343"/>
      <c r="C1" s="343"/>
      <c r="D1" s="343"/>
      <c r="E1" s="343"/>
      <c r="F1" s="343"/>
      <c r="G1" s="343"/>
      <c r="H1" s="343"/>
      <c r="I1" s="343"/>
      <c r="J1" s="343"/>
      <c r="K1" s="343"/>
      <c r="L1" s="344"/>
    </row>
    <row r="2" spans="1:12" x14ac:dyDescent="0.25">
      <c r="A2" s="345" t="s">
        <v>105</v>
      </c>
      <c r="B2" s="345"/>
      <c r="C2" s="345"/>
      <c r="D2" s="345"/>
      <c r="E2" s="345"/>
      <c r="F2" s="345"/>
      <c r="G2" s="345"/>
      <c r="H2" s="345"/>
      <c r="I2" s="345"/>
      <c r="J2" s="345"/>
      <c r="K2" s="345"/>
      <c r="L2" s="345"/>
    </row>
    <row r="3" spans="1:12" x14ac:dyDescent="0.25">
      <c r="A3" s="345" t="s">
        <v>2</v>
      </c>
      <c r="B3" s="345"/>
      <c r="C3" s="345"/>
      <c r="D3" s="345"/>
      <c r="E3" s="345"/>
      <c r="F3" s="345"/>
      <c r="G3" s="345"/>
      <c r="H3" s="345"/>
      <c r="I3" s="345"/>
      <c r="J3" s="345"/>
      <c r="K3" s="345"/>
      <c r="L3" s="345"/>
    </row>
    <row r="4" spans="1:12" x14ac:dyDescent="0.25">
      <c r="A4" s="345"/>
      <c r="B4" s="345"/>
      <c r="C4" s="345"/>
      <c r="D4" s="345"/>
      <c r="E4" s="345"/>
      <c r="F4" s="345"/>
      <c r="G4" s="345"/>
      <c r="H4" s="345"/>
      <c r="I4" s="345"/>
      <c r="J4" s="345"/>
      <c r="K4" s="345"/>
      <c r="L4" s="345"/>
    </row>
    <row r="5" spans="1:12" x14ac:dyDescent="0.25">
      <c r="A5" s="345"/>
      <c r="B5" s="345"/>
      <c r="C5" s="345"/>
      <c r="D5" s="345"/>
      <c r="E5" s="345"/>
      <c r="F5" s="345"/>
      <c r="G5" s="345"/>
      <c r="H5" s="345"/>
      <c r="I5" s="345"/>
      <c r="J5" s="345"/>
      <c r="K5" s="345"/>
      <c r="L5" s="345"/>
    </row>
    <row r="6" spans="1:12" x14ac:dyDescent="0.25">
      <c r="A6" s="346"/>
      <c r="B6" s="346"/>
      <c r="C6" s="346"/>
      <c r="D6" s="346"/>
      <c r="E6" s="346"/>
      <c r="F6" s="346"/>
      <c r="G6" s="347"/>
      <c r="H6" s="347"/>
      <c r="I6" s="347"/>
      <c r="J6" s="347"/>
      <c r="K6" s="347"/>
      <c r="L6" s="347"/>
    </row>
    <row r="7" spans="1:12" ht="14.45" customHeight="1" x14ac:dyDescent="0.25">
      <c r="A7" s="342" t="s">
        <v>3</v>
      </c>
      <c r="B7" s="343"/>
      <c r="C7" s="343"/>
      <c r="D7" s="343"/>
      <c r="E7" s="343"/>
      <c r="F7" s="343"/>
      <c r="G7" s="343"/>
      <c r="H7" s="343"/>
      <c r="I7" s="343"/>
      <c r="J7" s="343"/>
      <c r="K7" s="343"/>
      <c r="L7" s="344"/>
    </row>
    <row r="8" spans="1:12" s="2" customFormat="1" ht="14.45" customHeight="1" x14ac:dyDescent="0.25">
      <c r="A8" s="84" t="s">
        <v>4</v>
      </c>
      <c r="B8" s="85"/>
      <c r="C8" s="85"/>
      <c r="D8" s="85"/>
      <c r="E8" s="85"/>
      <c r="F8" s="85"/>
      <c r="G8" s="85"/>
      <c r="H8" s="85"/>
      <c r="I8" s="85"/>
      <c r="J8" s="85"/>
      <c r="K8" s="85"/>
      <c r="L8" s="86"/>
    </row>
    <row r="9" spans="1:12" s="2" customFormat="1" x14ac:dyDescent="0.25">
      <c r="A9" s="3"/>
      <c r="B9" s="125" t="s">
        <v>5</v>
      </c>
      <c r="C9" s="125"/>
      <c r="D9" s="125"/>
      <c r="E9" s="125"/>
      <c r="F9" s="125" t="s">
        <v>6</v>
      </c>
      <c r="G9" s="125" t="s">
        <v>7</v>
      </c>
      <c r="H9" s="125" t="s">
        <v>8</v>
      </c>
      <c r="I9" s="126" t="s">
        <v>9</v>
      </c>
      <c r="J9" s="127" t="s">
        <v>10</v>
      </c>
      <c r="K9" s="128"/>
      <c r="L9" s="120" t="s">
        <v>11</v>
      </c>
    </row>
    <row r="10" spans="1:12" s="2" customFormat="1" x14ac:dyDescent="0.25">
      <c r="A10" s="3"/>
      <c r="B10" s="121" t="s">
        <v>12</v>
      </c>
      <c r="C10" s="121"/>
      <c r="D10" s="121" t="s">
        <v>13</v>
      </c>
      <c r="E10" s="121"/>
      <c r="F10" s="121"/>
      <c r="G10" s="121"/>
      <c r="H10" s="121"/>
      <c r="I10" s="106"/>
      <c r="J10" s="127"/>
      <c r="K10" s="128"/>
      <c r="L10" s="109"/>
    </row>
    <row r="11" spans="1:12" s="2" customFormat="1" x14ac:dyDescent="0.25">
      <c r="A11" s="3"/>
      <c r="B11" s="4" t="s">
        <v>106</v>
      </c>
      <c r="C11" s="4" t="s">
        <v>17</v>
      </c>
      <c r="D11" s="4" t="s">
        <v>16</v>
      </c>
      <c r="E11" s="4" t="s">
        <v>17</v>
      </c>
      <c r="F11" s="121"/>
      <c r="G11" s="121"/>
      <c r="H11" s="121"/>
      <c r="I11" s="106"/>
      <c r="J11" s="129"/>
      <c r="K11" s="130"/>
      <c r="L11" s="109"/>
    </row>
    <row r="12" spans="1:12" s="2" customFormat="1" x14ac:dyDescent="0.25">
      <c r="A12" s="5" t="s">
        <v>18</v>
      </c>
      <c r="B12" s="4">
        <f>'[9]WI Gas'!B12+[9]WEPCO!B12+[9]WPSC!B12+[9]Alliant!B12+[9]NSP!B12+[9]MWNG!B12+'[9]SWL&amp;P'!B12+'[9]City Gas'!B12+[9]SCVNG!B12+[9]Florence!B12+'[9]MG&amp;E'!B12</f>
        <v>0.1</v>
      </c>
      <c r="C12" s="4">
        <f>'[9]WI Gas'!C12+[9]WEPCO!C12+[9]WPSC!C12+[9]Alliant!C12+[9]NSP!C12+[9]MWNG!C12+'[9]SWL&amp;P'!C12+'[9]City Gas'!C12+[9]SCVNG!C12+[9]Florence!C12+'[9]MG&amp;E'!C12</f>
        <v>33.9</v>
      </c>
      <c r="D12" s="4">
        <f>'[9]WI Gas'!D12+[9]WEPCO!D12+[9]WPSC!D12+[9]Alliant!D12+[9]NSP!D12+[9]MWNG!D12+'[9]SWL&amp;P'!D12+'[9]City Gas'!D12+[9]SCVNG!D12+[9]Florence!D12+'[9]MG&amp;E'!D12</f>
        <v>0</v>
      </c>
      <c r="E12" s="4">
        <f>'[9]WI Gas'!E12+[9]WEPCO!E12+[9]WPSC!E12+[9]Alliant!E12+[9]NSP!E12+[9]MWNG!E12+'[9]SWL&amp;P'!E12+'[9]City Gas'!E12+[9]SCVNG!E12+[9]Florence!E12+'[9]MG&amp;E'!E12</f>
        <v>12307.436</v>
      </c>
      <c r="F12" s="4">
        <f>'[9]WI Gas'!F12+[9]WEPCO!F12+[9]WPSC!F12+[9]Alliant!F12+[9]NSP!F12+[9]MWNG!F12+'[9]SWL&amp;P'!F12+'[9]City Gas'!F12+[9]SCVNG!F12+[9]Florence!F12+'[9]MG&amp;E'!F12</f>
        <v>0</v>
      </c>
      <c r="G12" s="4">
        <f>'[9]WI Gas'!G12+[9]WEPCO!G12+[9]WPSC!G12+[9]Alliant!G12+[9]NSP!G12+[9]MWNG!G12+'[9]SWL&amp;P'!G12+'[9]City Gas'!G12+[9]SCVNG!G12+[9]Florence!G12+'[9]MG&amp;E'!G12</f>
        <v>0</v>
      </c>
      <c r="H12" s="4">
        <f>'[9]WI Gas'!H12+[9]WEPCO!H12+[9]WPSC!H12+[9]Alliant!H12+[9]NSP!H12+[9]MWNG!H12+'[9]SWL&amp;P'!H12+'[9]City Gas'!H12+[9]SCVNG!H12+[9]Florence!H12+'[9]MG&amp;E'!H12</f>
        <v>0</v>
      </c>
      <c r="I12" s="4">
        <f>'[9]WI Gas'!I12+[9]WEPCO!I12+[9]WPSC!I12+[9]Alliant!I12+[9]NSP!I12+[9]MWNG!I12+'[9]SWL&amp;P'!I12+'[9]City Gas'!I12+[9]SCVNG!I12+[9]Florence!I12+'[9]MG&amp;E'!I12</f>
        <v>27571.765000000003</v>
      </c>
      <c r="J12" s="107">
        <f>'[9]WI Gas'!J12:K12+[9]WEPCO!J12+[9]WPSC!J12+[9]Alliant!J12+[9]NSP!J12+[9]MWNG!J12+'[9]SWL&amp;P'!J12:K12+'[9]City Gas'!J12:K12+[9]SCVNG!J12+[9]Florence!J12+'[9]MG&amp;E'!J12:K12</f>
        <v>63.4</v>
      </c>
      <c r="K12" s="108"/>
      <c r="L12" s="6">
        <f>SUM(B12:J12)</f>
        <v>39976.601000000002</v>
      </c>
    </row>
    <row r="13" spans="1:12" s="2" customFormat="1" x14ac:dyDescent="0.25">
      <c r="A13" s="5" t="s">
        <v>19</v>
      </c>
      <c r="B13" s="4">
        <f>'[9]WI Gas'!B13+[9]WEPCO!B13+[9]WPSC!B13+[9]Alliant!B13+[9]NSP!B13+[9]MWNG!B13+'[9]SWL&amp;P'!B13+'[9]City Gas'!B13+[9]SCVNG!B13+[9]Florence!B13+'[9]MG&amp;E'!B13</f>
        <v>0</v>
      </c>
      <c r="C13" s="4">
        <f>'[9]WI Gas'!C13+[9]WEPCO!C13+[9]WPSC!C13+[9]Alliant!C13+[9]NSP!C13+[9]MWNG!C13+'[9]SWL&amp;P'!C13+'[9]City Gas'!C13+[9]SCVNG!C13+[9]Florence!C13+'[9]MG&amp;E'!C13</f>
        <v>704</v>
      </c>
      <c r="D13" s="4">
        <f>'[9]WI Gas'!D13+[9]WEPCO!D13+[9]WPSC!D13+[9]Alliant!D13+[9]NSP!D13+[9]MWNG!D13+'[9]SWL&amp;P'!D13+'[9]City Gas'!D13+[9]SCVNG!D13+[9]Florence!D13+'[9]MG&amp;E'!D13</f>
        <v>0</v>
      </c>
      <c r="E13" s="4">
        <f>'[9]WI Gas'!E13+[9]WEPCO!E13+[9]WPSC!E13+[9]Alliant!E13+[9]NSP!E13+[9]MWNG!E13+'[9]SWL&amp;P'!E13+'[9]City Gas'!E13+[9]SCVNG!E13+[9]Florence!E13+'[9]MG&amp;E'!E13</f>
        <v>243132</v>
      </c>
      <c r="F13" s="4">
        <f>'[9]WI Gas'!F13+[9]WEPCO!F13+[9]WPSC!F13+[9]Alliant!F13+[9]NSP!F13+[9]MWNG!F13+'[9]SWL&amp;P'!F13+'[9]City Gas'!F13+[9]SCVNG!F13+[9]Florence!F13+'[9]MG&amp;E'!F13</f>
        <v>0</v>
      </c>
      <c r="G13" s="4">
        <f>'[9]WI Gas'!G13+[9]WEPCO!G13+[9]WPSC!G13+[9]Alliant!G13+[9]NSP!G13+[9]MWNG!G13+'[9]SWL&amp;P'!G13+'[9]City Gas'!G13+[9]SCVNG!G13+[9]Florence!G13+'[9]MG&amp;E'!G13</f>
        <v>12037</v>
      </c>
      <c r="H13" s="4">
        <f>'[9]WI Gas'!H13+[9]WEPCO!H13+[9]WPSC!H13+[9]Alliant!H13+[9]NSP!H13+[9]MWNG!H13+'[9]SWL&amp;P'!H13+'[9]City Gas'!H13+[9]SCVNG!H13+[9]Florence!H13+'[9]MG&amp;E'!H13</f>
        <v>0</v>
      </c>
      <c r="I13" s="4">
        <f>'[9]WI Gas'!I13+[9]WEPCO!I13+[9]WPSC!I13+[9]Alliant!I13+[9]NSP!I13+[9]MWNG!I13+'[9]SWL&amp;P'!I13+'[9]City Gas'!I13+[9]SCVNG!I13+[9]Florence!I13+'[9]MG&amp;E'!I13</f>
        <v>1421130</v>
      </c>
      <c r="J13" s="107">
        <f>'[9]WI Gas'!J13:K13+[9]WEPCO!J13+[9]WPSC!J13+[9]Alliant!J13+[9]NSP!J13+[9]MWNG!J13+'[9]SWL&amp;P'!J13:K13+'[9]City Gas'!J13:K13+[9]SCVNG!J13+[9]Florence!J13+'[9]MG&amp;E'!J13:K13</f>
        <v>2165</v>
      </c>
      <c r="K13" s="108"/>
      <c r="L13" s="6">
        <f>SUM(B13:J13)</f>
        <v>1679168</v>
      </c>
    </row>
    <row r="14" spans="1:12" s="2" customFormat="1" x14ac:dyDescent="0.25">
      <c r="A14" s="7"/>
      <c r="B14" s="8"/>
      <c r="C14" s="8"/>
      <c r="D14" s="8"/>
      <c r="E14" s="8"/>
      <c r="F14" s="8"/>
      <c r="G14" s="8"/>
      <c r="H14" s="8"/>
      <c r="I14" s="8"/>
      <c r="J14" s="8"/>
      <c r="K14" s="8"/>
      <c r="L14" s="9"/>
    </row>
    <row r="15" spans="1:12" s="2" customFormat="1" x14ac:dyDescent="0.25">
      <c r="A15" s="84" t="s">
        <v>20</v>
      </c>
      <c r="B15" s="85"/>
      <c r="C15" s="85"/>
      <c r="D15" s="85"/>
      <c r="E15" s="85"/>
      <c r="F15" s="85"/>
      <c r="G15" s="85"/>
      <c r="H15" s="85"/>
      <c r="I15" s="85"/>
      <c r="J15" s="85"/>
      <c r="K15" s="85"/>
      <c r="L15" s="86"/>
    </row>
    <row r="16" spans="1:12" s="2" customFormat="1" x14ac:dyDescent="0.25">
      <c r="A16" s="10" t="s">
        <v>21</v>
      </c>
      <c r="B16" s="4" t="s">
        <v>22</v>
      </c>
      <c r="C16" s="4" t="s">
        <v>23</v>
      </c>
      <c r="D16" s="106" t="s">
        <v>24</v>
      </c>
      <c r="E16" s="106"/>
      <c r="F16" s="106" t="s">
        <v>25</v>
      </c>
      <c r="G16" s="106"/>
      <c r="H16" s="106" t="s">
        <v>26</v>
      </c>
      <c r="I16" s="106"/>
      <c r="J16" s="107" t="s">
        <v>27</v>
      </c>
      <c r="K16" s="108"/>
      <c r="L16" s="6" t="s">
        <v>11</v>
      </c>
    </row>
    <row r="17" spans="1:12" s="2" customFormat="1" x14ac:dyDescent="0.25">
      <c r="A17" s="5" t="s">
        <v>5</v>
      </c>
      <c r="B17" s="4">
        <f>'[9]WI Gas'!B17+[9]WEPCO!B17+[9]WPSC!B17+[9]Alliant!B17+[9]NSP!B17+[9]MWNG!B17+'[9]SWL&amp;P'!B17+'[9]City Gas'!B17+[9]SCVNG!B17+[9]Florence!B17+'[9]MG&amp;E'!B17</f>
        <v>4.8</v>
      </c>
      <c r="C17" s="4">
        <f>'[9]WI Gas'!C17+[9]WEPCO!C17+[9]WPSC!C17+[9]Alliant!C17+[9]NSP!C17+[9]MWNG!C17+'[9]SWL&amp;P'!C17+'[9]City Gas'!C17+[9]SCVNG!C17+[9]Florence!C17+'[9]MG&amp;E'!C17</f>
        <v>5094.360999999999</v>
      </c>
      <c r="D17" s="107">
        <f>'[9]WI Gas'!D17:E17+[9]WEPCO!D17+[9]WPSC!D17+[9]Alliant!D17+[9]NSP!D17+[9]MWNG!D17+'[9]SWL&amp;P'!D17:E17+'[9]City Gas'!D17:E17+[9]SCVNG!D17+[9]Florence!D17+'[9]MG&amp;E'!D17:E17</f>
        <v>3778.9090000000001</v>
      </c>
      <c r="E17" s="108"/>
      <c r="F17" s="107">
        <f>'[9]WI Gas'!F17:G17+[9]WEPCO!F17+[9]WPSC!F17+[9]Alliant!F17+[9]NSP!F17+[9]MWNG!F17+'[9]SWL&amp;P'!F17:G17+'[9]City Gas'!F17:G17+[9]SCVNG!F17+[9]Florence!F17+'[9]MG&amp;E'!F17:G17</f>
        <v>2744.989</v>
      </c>
      <c r="G17" s="108"/>
      <c r="H17" s="107">
        <f>'[9]WI Gas'!H17:I17+[9]WEPCO!H17+[9]WPSC!H17+[9]Alliant!H17+[9]NSP!H17+[9]MWNG!H17+'[9]SWL&amp;P'!H17:I17+'[9]City Gas'!H17:I17+[9]SCVNG!H17+[9]Florence!H17+'[9]MG&amp;E'!H17:I17</f>
        <v>526.47</v>
      </c>
      <c r="I17" s="108"/>
      <c r="J17" s="107">
        <f>'[9]WI Gas'!J17:K17+[9]WEPCO!J17+[9]WPSC!J17+[9]Alliant!J17+[9]NSP!J17+[9]MWNG!J17+'[9]SWL&amp;P'!J17:K17+'[9]City Gas'!J17:K17+[9]SCVNG!J17+[9]Florence!J17+'[9]MG&amp;E'!J17:K17</f>
        <v>192.91</v>
      </c>
      <c r="K17" s="108"/>
      <c r="L17" s="6">
        <f>SUM(B17:J17)</f>
        <v>12342.438999999998</v>
      </c>
    </row>
    <row r="18" spans="1:12" s="2" customFormat="1" x14ac:dyDescent="0.25">
      <c r="A18" s="5" t="s">
        <v>28</v>
      </c>
      <c r="B18" s="4">
        <f>'[9]WI Gas'!B18+[9]WEPCO!B18+[9]WPSC!B18+[9]Alliant!B18+[9]NSP!B18+[9]MWNG!B18+'[9]SWL&amp;P'!B18+'[9]City Gas'!B18+[9]SCVNG!B18+[9]Florence!B18+'[9]MG&amp;E'!B18</f>
        <v>0</v>
      </c>
      <c r="C18" s="4">
        <f>'[9]WI Gas'!C18+[9]WEPCO!C18+[9]WPSC!C18+[9]Alliant!C18+[9]NSP!C18+[9]MWNG!C18+'[9]SWL&amp;P'!C18+'[9]City Gas'!C18+[9]SCVNG!C18+[9]Florence!C18+'[9]MG&amp;E'!C18</f>
        <v>0</v>
      </c>
      <c r="D18" s="107">
        <f>'[9]WI Gas'!D18:E18+[9]WEPCO!D18+[9]WPSC!D18+[9]Alliant!D18+[9]NSP!D18+[9]MWNG!D18+'[9]SWL&amp;P'!D18:E18+'[9]City Gas'!D18:E18+[9]SCVNG!D18+[9]Florence!D18+'[9]MG&amp;E'!D18:E18</f>
        <v>0</v>
      </c>
      <c r="E18" s="108"/>
      <c r="F18" s="107">
        <f>'[9]WI Gas'!F18:G18+[9]WEPCO!F18+[9]WPSC!F18+[9]Alliant!F18+[9]NSP!F18+[9]MWNG!F18+'[9]SWL&amp;P'!F18:G18+'[9]City Gas'!F18:G18+[9]SCVNG!F18+[9]Florence!F18+'[9]MG&amp;E'!F18:G18</f>
        <v>0</v>
      </c>
      <c r="G18" s="108"/>
      <c r="H18" s="107">
        <f>'[9]WI Gas'!H18:I18+[9]WEPCO!H18+[9]WPSC!H18+[9]Alliant!H18+[9]NSP!H18+[9]MWNG!H18+'[9]SWL&amp;P'!H18:I18+'[9]City Gas'!H18:I18+[9]SCVNG!H18+[9]Florence!H18+'[9]MG&amp;E'!H18:I18</f>
        <v>0</v>
      </c>
      <c r="I18" s="108"/>
      <c r="J18" s="107">
        <f>'[9]WI Gas'!J18:K18+[9]WEPCO!J18+[9]WPSC!J18+[9]Alliant!J18+[9]NSP!J18+[9]MWNG!J18+'[9]SWL&amp;P'!J18:K18+'[9]City Gas'!J18:K18+[9]SCVNG!J18+[9]Florence!J18+'[9]MG&amp;E'!J18:K18</f>
        <v>0</v>
      </c>
      <c r="K18" s="108"/>
      <c r="L18" s="6">
        <f t="shared" ref="L18:L25" si="0">SUM(B18:J18)</f>
        <v>0</v>
      </c>
    </row>
    <row r="19" spans="1:12" s="2" customFormat="1" x14ac:dyDescent="0.25">
      <c r="A19" s="5" t="s">
        <v>7</v>
      </c>
      <c r="B19" s="4">
        <f>'[9]WI Gas'!B19+[9]WEPCO!B19+[9]WPSC!B19+[9]Alliant!B19+[9]NSP!B19+[9]MWNG!B19+'[9]SWL&amp;P'!B19+'[9]City Gas'!B19+[9]SCVNG!B19+[9]Florence!B19+'[9]MG&amp;E'!B19</f>
        <v>0</v>
      </c>
      <c r="C19" s="4">
        <f>'[9]WI Gas'!C19+[9]WEPCO!C19+[9]WPSC!C19+[9]Alliant!C19+[9]NSP!C19+[9]MWNG!C19+'[9]SWL&amp;P'!C19+'[9]City Gas'!C19+[9]SCVNG!C19+[9]Florence!C19+'[9]MG&amp;E'!C19</f>
        <v>0</v>
      </c>
      <c r="D19" s="107">
        <f>'[9]WI Gas'!D19:E19+[9]WEPCO!D19+[9]WPSC!D19+[9]Alliant!D19+[9]NSP!D19+[9]MWNG!D19+'[9]SWL&amp;P'!D19:E19+'[9]City Gas'!D19:E19+[9]SCVNG!D19+[9]Florence!D19+'[9]MG&amp;E'!D19:E19</f>
        <v>0</v>
      </c>
      <c r="E19" s="108"/>
      <c r="F19" s="107">
        <f>'[9]WI Gas'!F19:G19+[9]WEPCO!F19+[9]WPSC!F19+[9]Alliant!F19+[9]NSP!F19+[9]MWNG!F19+'[9]SWL&amp;P'!F19:G19+'[9]City Gas'!F19:G19+[9]SCVNG!F19+[9]Florence!F19+'[9]MG&amp;E'!F19:G19</f>
        <v>0</v>
      </c>
      <c r="G19" s="108"/>
      <c r="H19" s="107">
        <f>'[9]WI Gas'!H19:I19+[9]WEPCO!H19+[9]WPSC!H19+[9]Alliant!H19+[9]NSP!H19+[9]MWNG!H19+'[9]SWL&amp;P'!H19:I19+'[9]City Gas'!H19:I19+[9]SCVNG!H19+[9]Florence!H19+'[9]MG&amp;E'!H19:I19</f>
        <v>0</v>
      </c>
      <c r="I19" s="108"/>
      <c r="J19" s="107">
        <f>'[9]WI Gas'!J19:K19+[9]WEPCO!J19+[9]WPSC!J19+[9]Alliant!J19+[9]NSP!J19+[9]MWNG!J19+'[9]SWL&amp;P'!J19:K19+'[9]City Gas'!J19:K19+[9]SCVNG!J19+[9]Florence!J19+'[9]MG&amp;E'!J19:K19</f>
        <v>0</v>
      </c>
      <c r="K19" s="108"/>
      <c r="L19" s="6">
        <f t="shared" si="0"/>
        <v>0</v>
      </c>
    </row>
    <row r="20" spans="1:12" s="2" customFormat="1" x14ac:dyDescent="0.25">
      <c r="A20" s="5" t="s">
        <v>29</v>
      </c>
      <c r="B20" s="4">
        <f>'[9]WI Gas'!B20+[9]WEPCO!B20+[9]WPSC!B20+[9]Alliant!B20+[9]NSP!B20+[9]MWNG!B20+'[9]SWL&amp;P'!B20+'[9]City Gas'!B20+[9]SCVNG!B20+[9]Florence!B20+'[9]MG&amp;E'!B20</f>
        <v>0</v>
      </c>
      <c r="C20" s="4">
        <f>'[9]WI Gas'!C20+[9]WEPCO!C20+[9]WPSC!C20+[9]Alliant!C20+[9]NSP!C20+[9]MWNG!C20+'[9]SWL&amp;P'!C20+'[9]City Gas'!C20+[9]SCVNG!C20+[9]Florence!C20+'[9]MG&amp;E'!C20</f>
        <v>0</v>
      </c>
      <c r="D20" s="107">
        <f>'[9]WI Gas'!D20:E20+[9]WEPCO!D20+[9]WPSC!D20+[9]Alliant!D20+[9]NSP!D20+[9]MWNG!D20+'[9]SWL&amp;P'!D20:E20+'[9]City Gas'!D20:E20+[9]SCVNG!D20+[9]Florence!D20+'[9]MG&amp;E'!D20:E20</f>
        <v>0</v>
      </c>
      <c r="E20" s="108"/>
      <c r="F20" s="107">
        <f>'[9]WI Gas'!F20:G20+[9]WEPCO!F20+[9]WPSC!F20+[9]Alliant!F20+[9]NSP!F20+[9]MWNG!F20+'[9]SWL&amp;P'!F20:G20+'[9]City Gas'!F20:G20+[9]SCVNG!F20+[9]Florence!F20+'[9]MG&amp;E'!F20:G20</f>
        <v>0</v>
      </c>
      <c r="G20" s="108"/>
      <c r="H20" s="107">
        <f>'[9]WI Gas'!H20:I20+[9]WEPCO!H20+[9]WPSC!H20+[9]Alliant!H20+[9]NSP!H20+[9]MWNG!H20+'[9]SWL&amp;P'!H20:I20+'[9]City Gas'!H20:I20+[9]SCVNG!H20+[9]Florence!H20+'[9]MG&amp;E'!H20:I20</f>
        <v>0</v>
      </c>
      <c r="I20" s="108"/>
      <c r="J20" s="107">
        <f>'[9]WI Gas'!J20:K20+[9]WEPCO!J20+[9]WPSC!J20+[9]Alliant!J20+[9]NSP!J20+[9]MWNG!J20+'[9]SWL&amp;P'!J20:K20+'[9]City Gas'!J20:K20+[9]SCVNG!J20+[9]Florence!J20+'[9]MG&amp;E'!J20:K20</f>
        <v>0</v>
      </c>
      <c r="K20" s="108"/>
      <c r="L20" s="6">
        <f t="shared" si="0"/>
        <v>0</v>
      </c>
    </row>
    <row r="21" spans="1:12" s="2" customFormat="1" x14ac:dyDescent="0.25">
      <c r="A21" s="5" t="s">
        <v>30</v>
      </c>
      <c r="B21" s="4">
        <f>'[9]WI Gas'!B21+[9]WEPCO!B21+[9]WPSC!B21+[9]Alliant!B21+[9]NSP!B21+[9]MWNG!B21+'[9]SWL&amp;P'!B21+'[9]City Gas'!B21+[9]SCVNG!B21+[9]Florence!B21+'[9]MG&amp;E'!B21</f>
        <v>0</v>
      </c>
      <c r="C21" s="4">
        <f>'[9]WI Gas'!C21+[9]WEPCO!C21+[9]WPSC!C21+[9]Alliant!C21+[9]NSP!C21+[9]MWNG!C21+'[9]SWL&amp;P'!C21+'[9]City Gas'!C21+[9]SCVNG!C21+[9]Florence!C21+'[9]MG&amp;E'!C21</f>
        <v>0</v>
      </c>
      <c r="D21" s="107">
        <f>'[9]WI Gas'!D21:E21+[9]WEPCO!D21+[9]WPSC!D21+[9]Alliant!D21+[9]NSP!D21+[9]MWNG!D21+'[9]SWL&amp;P'!D21:E21+'[9]City Gas'!D21:E21+[9]SCVNG!D21+[9]Florence!D21+'[9]MG&amp;E'!D21:E21</f>
        <v>0</v>
      </c>
      <c r="E21" s="108"/>
      <c r="F21" s="107">
        <f>'[9]WI Gas'!F21:G21+[9]WEPCO!F21+[9]WPSC!F21+[9]Alliant!F21+[9]NSP!F21+[9]MWNG!F21+'[9]SWL&amp;P'!F21:G21+'[9]City Gas'!F21:G21+[9]SCVNG!F21+[9]Florence!F21+'[9]MG&amp;E'!F21:G21</f>
        <v>0</v>
      </c>
      <c r="G21" s="108"/>
      <c r="H21" s="107">
        <f>'[9]WI Gas'!H21:I21+[9]WEPCO!H21+[9]WPSC!H21+[9]Alliant!H21+[9]NSP!H21+[9]MWNG!H21+'[9]SWL&amp;P'!H21:I21+'[9]City Gas'!H21:I21+[9]SCVNG!H21+[9]Florence!H21+'[9]MG&amp;E'!H21:I21</f>
        <v>0</v>
      </c>
      <c r="I21" s="108"/>
      <c r="J21" s="107">
        <f>'[9]WI Gas'!J21:K21+[9]WEPCO!J21+[9]WPSC!J21+[9]Alliant!J21+[9]NSP!J21+[9]MWNG!J21+'[9]SWL&amp;P'!J21:K21+'[9]City Gas'!J21:K21+[9]SCVNG!J21+[9]Florence!J21+'[9]MG&amp;E'!J21:K21</f>
        <v>0</v>
      </c>
      <c r="K21" s="108"/>
      <c r="L21" s="6">
        <f t="shared" si="0"/>
        <v>0</v>
      </c>
    </row>
    <row r="22" spans="1:12" s="2" customFormat="1" x14ac:dyDescent="0.25">
      <c r="A22" s="5" t="s">
        <v>31</v>
      </c>
      <c r="B22" s="4">
        <f>'[9]WI Gas'!B22+[9]WEPCO!B22+[9]WPSC!B22+[9]Alliant!B22+[9]NSP!B22+[9]MWNG!B22+'[9]SWL&amp;P'!B22+'[9]City Gas'!B22+[9]SCVNG!B22+[9]Florence!B22+'[9]MG&amp;E'!B22</f>
        <v>0.8</v>
      </c>
      <c r="C22" s="4">
        <f>'[9]WI Gas'!C22+[9]WEPCO!C22+[9]WPSC!C22+[9]Alliant!C22+[9]NSP!C22+[9]MWNG!C22+'[9]SWL&amp;P'!C22+'[9]City Gas'!C22+[9]SCVNG!C22+[9]Florence!C22+'[9]MG&amp;E'!C22</f>
        <v>19262.233</v>
      </c>
      <c r="D22" s="107">
        <f>'[9]WI Gas'!D22:E22+[9]WEPCO!D22+[9]WPSC!D22+[9]Alliant!D22+[9]NSP!D22+[9]MWNG!D22+'[9]SWL&amp;P'!D22:E22+'[9]City Gas'!D22:E22+[9]SCVNG!D22+[9]Florence!D22+'[9]MG&amp;E'!D22:E22</f>
        <v>6896.2819999999992</v>
      </c>
      <c r="E22" s="108"/>
      <c r="F22" s="107">
        <f>'[9]WI Gas'!F22:G22+[9]WEPCO!F22+[9]WPSC!F22+[9]Alliant!F22+[9]NSP!F22+[9]MWNG!F22+'[9]SWL&amp;P'!F22:G22+'[9]City Gas'!F22:G22+[9]SCVNG!F22+[9]Florence!F22+'[9]MG&amp;E'!F22:G22</f>
        <v>1410.4499999999998</v>
      </c>
      <c r="G22" s="108"/>
      <c r="H22" s="107">
        <f>'[9]WI Gas'!H22:I22+[9]WEPCO!H22+[9]WPSC!H22+[9]Alliant!H22+[9]NSP!H22+[9]MWNG!H22+'[9]SWL&amp;P'!H22:I22+'[9]City Gas'!H22:I22+[9]SCVNG!H22+[9]Florence!H22+'[9]MG&amp;E'!H22:I22</f>
        <v>1.1000000000000001</v>
      </c>
      <c r="I22" s="108"/>
      <c r="J22" s="107">
        <f>'[9]WI Gas'!J22:K22+[9]WEPCO!J22+[9]WPSC!J22+[9]Alliant!J22+[9]NSP!J22+[9]MWNG!J22+'[9]SWL&amp;P'!J22:K22+'[9]City Gas'!J22:K22+[9]SCVNG!J22+[9]Florence!J22+'[9]MG&amp;E'!J22:K22</f>
        <v>0</v>
      </c>
      <c r="K22" s="108"/>
      <c r="L22" s="6">
        <f t="shared" si="0"/>
        <v>27570.864999999998</v>
      </c>
    </row>
    <row r="23" spans="1:12" s="2" customFormat="1" x14ac:dyDescent="0.25">
      <c r="A23" s="5" t="s">
        <v>32</v>
      </c>
      <c r="B23" s="4">
        <f>'[9]WI Gas'!B23+[9]WEPCO!B23+[9]WPSC!B23+[9]Alliant!B23+[9]NSP!B23+[9]MWNG!B23+'[9]SWL&amp;P'!B23+'[9]City Gas'!B23+[9]SCVNG!B23+[9]Florence!B23+'[9]MG&amp;E'!B23</f>
        <v>0</v>
      </c>
      <c r="C23" s="4">
        <f>'[9]WI Gas'!C23+[9]WEPCO!C23+[9]WPSC!C23+[9]Alliant!C23+[9]NSP!C23+[9]MWNG!C23+'[9]SWL&amp;P'!C23+'[9]City Gas'!C23+[9]SCVNG!C23+[9]Florence!C23+'[9]MG&amp;E'!C23</f>
        <v>0</v>
      </c>
      <c r="D23" s="107">
        <f>'[9]WI Gas'!D23:E23+[9]WEPCO!D23+[9]WPSC!D23+[9]Alliant!D23+[9]NSP!D23+[9]MWNG!D23+'[9]SWL&amp;P'!D23:E23+'[9]City Gas'!D23:E23+[9]SCVNG!D23+[9]Florence!D23+'[9]MG&amp;E'!D23:E23</f>
        <v>0</v>
      </c>
      <c r="E23" s="108"/>
      <c r="F23" s="107">
        <f>'[9]WI Gas'!F23:G23+[9]WEPCO!F23+[9]WPSC!F23+[9]Alliant!F23+[9]NSP!F23+[9]MWNG!F23+'[9]SWL&amp;P'!F23:G23+'[9]City Gas'!F23:G23+[9]SCVNG!F23+[9]Florence!F23+'[9]MG&amp;E'!F23:G23</f>
        <v>0</v>
      </c>
      <c r="G23" s="108"/>
      <c r="H23" s="107">
        <f>'[9]WI Gas'!H23:I23+[9]WEPCO!H23+[9]WPSC!H23+[9]Alliant!H23+[9]NSP!H23+[9]MWNG!H23+'[9]SWL&amp;P'!H23:I23+'[9]City Gas'!H23:I23+[9]SCVNG!H23+[9]Florence!H23+'[9]MG&amp;E'!H23:I23</f>
        <v>0</v>
      </c>
      <c r="I23" s="108"/>
      <c r="J23" s="107">
        <f>'[9]WI Gas'!J23:K23+[9]WEPCO!J23+[9]WPSC!J23+[9]Alliant!J23+[9]NSP!J23+[9]MWNG!J23+'[9]SWL&amp;P'!J23:K23+'[9]City Gas'!J23:K23+[9]SCVNG!J23+[9]Florence!J23+'[9]MG&amp;E'!J23:K23</f>
        <v>0</v>
      </c>
      <c r="K23" s="108"/>
      <c r="L23" s="6">
        <f t="shared" si="0"/>
        <v>0</v>
      </c>
    </row>
    <row r="24" spans="1:12" s="2" customFormat="1" x14ac:dyDescent="0.25">
      <c r="A24" s="5" t="s">
        <v>98</v>
      </c>
      <c r="B24" s="4">
        <f>'[9]WI Gas'!B24+[9]WEPCO!B24+[9]WPSC!B24+[9]Alliant!B24+[9]NSP!B24+[9]MWNG!B24+'[9]SWL&amp;P'!B24+'[9]City Gas'!B24+[9]SCVNG!B24+[9]Florence!B24+'[9]MG&amp;E'!B24</f>
        <v>0</v>
      </c>
      <c r="C24" s="4">
        <f>'[9]WI Gas'!C24+[9]WEPCO!C24+[9]WPSC!C24+[9]Alliant!C24+[9]NSP!C24+[9]MWNG!C24+'[9]SWL&amp;P'!C24+'[9]City Gas'!C24+[9]SCVNG!C24+[9]Florence!C24+'[9]MG&amp;E'!C24</f>
        <v>0</v>
      </c>
      <c r="D24" s="107">
        <f>'[9]WI Gas'!D24:E24+[9]WEPCO!D24+[9]WPSC!D24+[9]Alliant!D24+[9]NSP!D24+[9]MWNG!D24+'[9]SWL&amp;P'!D24:E24+'[9]City Gas'!D24:E24+[9]SCVNG!D24+[9]Florence!D24+'[9]MG&amp;E'!D24:E24</f>
        <v>0</v>
      </c>
      <c r="E24" s="108"/>
      <c r="F24" s="107">
        <f>'[9]WI Gas'!F24:G24+[9]WEPCO!F24+[9]WPSC!F24+[9]Alliant!F24+[9]NSP!F24+[9]MWNG!F24+'[9]SWL&amp;P'!F24:G24+'[9]City Gas'!F24:G24+[9]SCVNG!F24+[9]Florence!F24+'[9]MG&amp;E'!F24:G24</f>
        <v>0</v>
      </c>
      <c r="G24" s="108"/>
      <c r="H24" s="107">
        <f>'[9]WI Gas'!H24:I24+[9]WEPCO!H24+[9]WPSC!H24+[9]Alliant!H24+[9]NSP!H24+[9]MWNG!H24+'[9]SWL&amp;P'!H24:I24+'[9]City Gas'!H24:I24+[9]SCVNG!H24+[9]Florence!H24+'[9]MG&amp;E'!H24:I24</f>
        <v>0</v>
      </c>
      <c r="I24" s="108"/>
      <c r="J24" s="107">
        <f>'[9]WI Gas'!J24:K24+[9]WEPCO!J24+[9]WPSC!J24+[9]Alliant!J24+[9]NSP!J24+[9]MWNG!J24+'[9]SWL&amp;P'!J24:K24+'[9]City Gas'!J24:K24+[9]SCVNG!J24+[9]Florence!J24+'[9]MG&amp;E'!J24:K24</f>
        <v>0</v>
      </c>
      <c r="K24" s="108"/>
      <c r="L24" s="6">
        <f t="shared" si="0"/>
        <v>0</v>
      </c>
    </row>
    <row r="25" spans="1:12" s="2" customFormat="1" x14ac:dyDescent="0.25">
      <c r="A25" s="5" t="s">
        <v>10</v>
      </c>
      <c r="B25" s="4">
        <f>'[9]WI Gas'!B25+[9]WEPCO!B25+[9]WPSC!B25+[9]Alliant!B25+[9]NSP!B25+[9]MWNG!B25+'[9]SWL&amp;P'!B25+'[9]City Gas'!B25+[9]SCVNG!B25+[9]Florence!B25+'[9]MG&amp;E'!B25</f>
        <v>39.1</v>
      </c>
      <c r="C25" s="4">
        <f>'[9]WI Gas'!C25+[9]WEPCO!C25+[9]WPSC!C25+[9]Alliant!C25+[9]NSP!C25+[9]MWNG!C25+'[9]SWL&amp;P'!C25+'[9]City Gas'!C25+[9]SCVNG!C25+[9]Florence!C25+'[9]MG&amp;E'!C25</f>
        <v>17.2</v>
      </c>
      <c r="D25" s="107">
        <f>'[9]WI Gas'!D25:E25+[9]WEPCO!D25+[9]WPSC!D25+[9]Alliant!D25+[9]NSP!D25+[9]MWNG!D25+'[9]SWL&amp;P'!D25:E25+'[9]City Gas'!D25:E25+[9]SCVNG!D25+[9]Florence!D25+'[9]MG&amp;E'!D25:E25</f>
        <v>6.6</v>
      </c>
      <c r="E25" s="108"/>
      <c r="F25" s="107">
        <f>'[9]WI Gas'!F25:G25+[9]WEPCO!F25+[9]WPSC!F25+[9]Alliant!F25+[9]NSP!F25+[9]MWNG!F25+'[9]SWL&amp;P'!F25:G25+'[9]City Gas'!F25:G25+[9]SCVNG!F25+[9]Florence!F25+'[9]MG&amp;E'!F25:G25</f>
        <v>0.6</v>
      </c>
      <c r="G25" s="108"/>
      <c r="H25" s="107">
        <f>'[9]WI Gas'!H25:I25+[9]WEPCO!H25+[9]WPSC!H25+[9]Alliant!H25+[9]NSP!H25+[9]MWNG!H25+'[9]SWL&amp;P'!H25:I25+'[9]City Gas'!H25:I25+[9]SCVNG!H25+[9]Florence!H25+'[9]MG&amp;E'!H25:I25</f>
        <v>0</v>
      </c>
      <c r="I25" s="108"/>
      <c r="J25" s="107">
        <f>'[9]WI Gas'!J25:K25+[9]WEPCO!J25+[9]WPSC!J25+[9]Alliant!J25+[9]NSP!J25+[9]MWNG!J25+'[9]SWL&amp;P'!J25:K25+'[9]City Gas'!J25:K25+[9]SCVNG!J25+[9]Florence!J25+'[9]MG&amp;E'!J25:K25</f>
        <v>0</v>
      </c>
      <c r="K25" s="108"/>
      <c r="L25" s="6">
        <f t="shared" si="0"/>
        <v>63.5</v>
      </c>
    </row>
    <row r="26" spans="1:12" s="2" customFormat="1" x14ac:dyDescent="0.25">
      <c r="A26" s="11" t="s">
        <v>11</v>
      </c>
      <c r="B26" s="6">
        <f>SUM(B17:B25)</f>
        <v>44.7</v>
      </c>
      <c r="C26" s="6">
        <f>SUM(C17:C25)</f>
        <v>24373.793999999998</v>
      </c>
      <c r="D26" s="109">
        <f t="shared" ref="D26:I26" si="1">SUM(D17:D25)</f>
        <v>10681.790999999999</v>
      </c>
      <c r="E26" s="109">
        <f t="shared" si="1"/>
        <v>0</v>
      </c>
      <c r="F26" s="109">
        <f t="shared" si="1"/>
        <v>4156.0390000000007</v>
      </c>
      <c r="G26" s="109">
        <f t="shared" si="1"/>
        <v>0</v>
      </c>
      <c r="H26" s="109">
        <f t="shared" si="1"/>
        <v>527.57000000000005</v>
      </c>
      <c r="I26" s="109">
        <f t="shared" si="1"/>
        <v>0</v>
      </c>
      <c r="J26" s="110">
        <f>SUM(J17:J25)</f>
        <v>192.91</v>
      </c>
      <c r="K26" s="111"/>
      <c r="L26" s="50">
        <f>SUM(L17:L25)</f>
        <v>39976.803999999996</v>
      </c>
    </row>
    <row r="27" spans="1:12" s="2" customFormat="1" x14ac:dyDescent="0.25">
      <c r="A27" s="7"/>
      <c r="B27" s="8"/>
      <c r="C27" s="8"/>
      <c r="D27" s="8"/>
      <c r="E27" s="8"/>
      <c r="F27" s="8"/>
      <c r="G27" s="8"/>
      <c r="H27" s="8"/>
      <c r="I27" s="8"/>
      <c r="J27" s="8"/>
      <c r="K27" s="8"/>
      <c r="L27" s="9"/>
    </row>
    <row r="28" spans="1:12" s="2" customFormat="1" x14ac:dyDescent="0.25">
      <c r="A28" s="12" t="s">
        <v>33</v>
      </c>
      <c r="B28" s="13"/>
      <c r="C28" s="13"/>
      <c r="D28" s="13"/>
      <c r="E28" s="13"/>
      <c r="F28" s="13"/>
      <c r="G28" s="340" t="s">
        <v>34</v>
      </c>
      <c r="H28" s="341"/>
      <c r="I28" s="341"/>
      <c r="J28" s="85">
        <f>(B74/L44)*5280</f>
        <v>95.042419143040377</v>
      </c>
      <c r="K28" s="85"/>
      <c r="L28" s="14"/>
    </row>
    <row r="29" spans="1:12" s="2" customFormat="1" x14ac:dyDescent="0.25">
      <c r="A29" s="10" t="s">
        <v>21</v>
      </c>
      <c r="B29" s="4" t="s">
        <v>22</v>
      </c>
      <c r="C29" s="4" t="s">
        <v>35</v>
      </c>
      <c r="D29" s="106" t="s">
        <v>36</v>
      </c>
      <c r="E29" s="106"/>
      <c r="F29" s="106" t="s">
        <v>24</v>
      </c>
      <c r="G29" s="106"/>
      <c r="H29" s="106" t="s">
        <v>25</v>
      </c>
      <c r="I29" s="106"/>
      <c r="J29" s="107" t="s">
        <v>37</v>
      </c>
      <c r="K29" s="108"/>
      <c r="L29" s="6" t="s">
        <v>11</v>
      </c>
    </row>
    <row r="30" spans="1:12" s="2" customFormat="1" x14ac:dyDescent="0.25">
      <c r="A30" s="5" t="s">
        <v>5</v>
      </c>
      <c r="B30" s="4">
        <f>'[9]WI Gas'!B30+[9]WEPCO!B30+[9]WPSC!B30+[9]Alliant!B30+[9]NSP!B30+[9]MWNG!B30+'[9]SWL&amp;P'!B30+'[9]City Gas'!B30+[9]SCVNG!B30+[9]Florence!B30+'[9]MG&amp;E'!B30</f>
        <v>3</v>
      </c>
      <c r="C30" s="4">
        <f>'[9]WI Gas'!C30+[9]WEPCO!C30+[9]WPSC!C30+[9]Alliant!C30+[9]NSP!C30+[9]MWNG!C30+'[9]SWL&amp;P'!C30+'[9]City Gas'!C30+[9]SCVNG!C30+[9]Florence!C30+'[9]MG&amp;E'!C30</f>
        <v>215511</v>
      </c>
      <c r="D30" s="107">
        <f>'[9]WI Gas'!D30:E30+[9]WEPCO!D30+[9]WPSC!D30+[9]Alliant!D30+[9]NSP!D30+[9]MWNG!D30+'[9]SWL&amp;P'!D30:E30+'[9]City Gas'!D30:E30+[9]SCVNG!D30+[9]Florence!D30+'[9]MG&amp;E'!D30:E30</f>
        <v>26869</v>
      </c>
      <c r="E30" s="108"/>
      <c r="F30" s="107">
        <f>'[9]WI Gas'!F30:G30+[9]WEPCO!F30+[9]WPSC!F30+[9]Alliant!F30+[9]NSP!F30+[9]MWNG!F30+'[9]SWL&amp;P'!F30:G30+'[9]City Gas'!F30:G30+[9]SCVNG!F30+[9]Florence!F30+'[9]MG&amp;E'!F30:G30</f>
        <v>1219</v>
      </c>
      <c r="G30" s="108"/>
      <c r="H30" s="107">
        <f>'[9]WI Gas'!H30:I30+[9]WEPCO!H30+[9]WPSC!H30+[9]Alliant!H30+[9]NSP!H30+[9]MWNG!H30+'[9]SWL&amp;P'!H30:I30+'[9]City Gas'!H30:I30+[9]SCVNG!H30+[9]Florence!H30+'[9]MG&amp;E'!H30:I30</f>
        <v>226</v>
      </c>
      <c r="I30" s="108"/>
      <c r="J30" s="107">
        <f>'[9]WI Gas'!J30:K30+[9]WEPCO!J30+[9]WPSC!J30+[9]Alliant!J30+[9]NSP!J30+[9]MWNG!J30+'[9]SWL&amp;P'!J30:K30+'[9]City Gas'!J30:K30+[9]SCVNG!J30+[9]Florence!J30+'[9]MG&amp;E'!J30:K30</f>
        <v>8</v>
      </c>
      <c r="K30" s="108"/>
      <c r="L30" s="6">
        <f>SUM(B30:J30)</f>
        <v>243836</v>
      </c>
    </row>
    <row r="31" spans="1:12" s="2" customFormat="1" x14ac:dyDescent="0.25">
      <c r="A31" s="5" t="s">
        <v>28</v>
      </c>
      <c r="B31" s="4">
        <f>'[9]WI Gas'!B31+[9]WEPCO!B31+[9]WPSC!B31+[9]Alliant!B31+[9]NSP!B31+[9]MWNG!B31+'[9]SWL&amp;P'!B31+'[9]City Gas'!B31+[9]SCVNG!B31+[9]Florence!B31+'[9]MG&amp;E'!B31</f>
        <v>0</v>
      </c>
      <c r="C31" s="4">
        <f>'[9]WI Gas'!C31+[9]WEPCO!C31+[9]WPSC!C31+[9]Alliant!C31+[9]NSP!C31+[9]MWNG!C31+'[9]SWL&amp;P'!C31+'[9]City Gas'!C31+[9]SCVNG!C31+[9]Florence!C31+'[9]MG&amp;E'!C31</f>
        <v>0</v>
      </c>
      <c r="D31" s="107">
        <f>'[9]WI Gas'!D31:E31+[9]WEPCO!D31+[9]WPSC!D31+[9]Alliant!D31+[9]NSP!D31+[9]MWNG!D31+'[9]SWL&amp;P'!D31:E31+'[9]City Gas'!D31:E31+[9]SCVNG!D31+[9]Florence!D31+'[9]MG&amp;E'!D31:E31</f>
        <v>0</v>
      </c>
      <c r="E31" s="108"/>
      <c r="F31" s="107">
        <f>'[9]WI Gas'!F31:G31+[9]WEPCO!F31+[9]WPSC!F31+[9]Alliant!F31+[9]NSP!F31+[9]MWNG!F31+'[9]SWL&amp;P'!F31:G31+'[9]City Gas'!F31:G31+[9]SCVNG!F31+[9]Florence!F31+'[9]MG&amp;E'!F31:G31</f>
        <v>0</v>
      </c>
      <c r="G31" s="108"/>
      <c r="H31" s="107">
        <f>'[9]WI Gas'!H31:I31+[9]WEPCO!H31+[9]WPSC!H31+[9]Alliant!H31+[9]NSP!H31+[9]MWNG!H31+'[9]SWL&amp;P'!H31:I31+'[9]City Gas'!H31:I31+[9]SCVNG!H31+[9]Florence!H31+'[9]MG&amp;E'!H31:I31</f>
        <v>0</v>
      </c>
      <c r="I31" s="108"/>
      <c r="J31" s="107">
        <f>'[9]WI Gas'!J31:K31+[9]WEPCO!J31+[9]WPSC!J31+[9]Alliant!J31+[9]NSP!J31+[9]MWNG!J31+'[9]SWL&amp;P'!J31:K31+'[9]City Gas'!J31:K31+[9]SCVNG!J31+[9]Florence!J31+'[9]MG&amp;E'!J31:K31</f>
        <v>0</v>
      </c>
      <c r="K31" s="108"/>
      <c r="L31" s="6">
        <f t="shared" ref="L31:L38" si="2">SUM(B31:J31)</f>
        <v>0</v>
      </c>
    </row>
    <row r="32" spans="1:12" s="2" customFormat="1" x14ac:dyDescent="0.25">
      <c r="A32" s="5" t="s">
        <v>7</v>
      </c>
      <c r="B32" s="4">
        <f>'[9]WI Gas'!B32+[9]WEPCO!B32+[9]WPSC!B32+[9]Alliant!B32+[9]NSP!B32+[9]MWNG!B32+'[9]SWL&amp;P'!B32+'[9]City Gas'!B32+[9]SCVNG!B32+[9]Florence!B32+'[9]MG&amp;E'!B32</f>
        <v>0</v>
      </c>
      <c r="C32" s="4">
        <f>'[9]WI Gas'!C32+[9]WEPCO!C32+[9]WPSC!C32+[9]Alliant!C32+[9]NSP!C32+[9]MWNG!C32+'[9]SWL&amp;P'!C32+'[9]City Gas'!C32+[9]SCVNG!C32+[9]Florence!C32+'[9]MG&amp;E'!C32</f>
        <v>70</v>
      </c>
      <c r="D32" s="107">
        <f>'[9]WI Gas'!D32:E32+[9]WEPCO!D32+[9]WPSC!D32+[9]Alliant!D32+[9]NSP!D32+[9]MWNG!D32+'[9]SWL&amp;P'!D32:E32+'[9]City Gas'!D32:E32+[9]SCVNG!D32+[9]Florence!D32+'[9]MG&amp;E'!D32:E32</f>
        <v>11967</v>
      </c>
      <c r="E32" s="108"/>
      <c r="F32" s="107">
        <f>'[9]WI Gas'!F32:G32+[9]WEPCO!F32+[9]WPSC!F32+[9]Alliant!F32+[9]NSP!F32+[9]MWNG!F32+'[9]SWL&amp;P'!F32:G32+'[9]City Gas'!F32:G32+[9]SCVNG!F32+[9]Florence!F32+'[9]MG&amp;E'!F32:G32</f>
        <v>0</v>
      </c>
      <c r="G32" s="108"/>
      <c r="H32" s="107">
        <f>'[9]WI Gas'!H32:I32+[9]WEPCO!H32+[9]WPSC!H32+[9]Alliant!H32+[9]NSP!H32+[9]MWNG!H32+'[9]SWL&amp;P'!H32:I32+'[9]City Gas'!H32:I32+[9]SCVNG!H32+[9]Florence!H32+'[9]MG&amp;E'!H32:I32</f>
        <v>0</v>
      </c>
      <c r="I32" s="108"/>
      <c r="J32" s="107">
        <f>'[9]WI Gas'!J32:K32+[9]WEPCO!J32+[9]WPSC!J32+[9]Alliant!J32+[9]NSP!J32+[9]MWNG!J32+'[9]SWL&amp;P'!J32:K32+'[9]City Gas'!J32:K32+[9]SCVNG!J32+[9]Florence!J32+'[9]MG&amp;E'!J32:K32</f>
        <v>0</v>
      </c>
      <c r="K32" s="108"/>
      <c r="L32" s="6">
        <f t="shared" si="2"/>
        <v>12037</v>
      </c>
    </row>
    <row r="33" spans="1:12" s="2" customFormat="1" x14ac:dyDescent="0.25">
      <c r="A33" s="5" t="s">
        <v>29</v>
      </c>
      <c r="B33" s="4">
        <f>'[9]WI Gas'!B33+[9]WEPCO!B33+[9]WPSC!B33+[9]Alliant!B33+[9]NSP!B33+[9]MWNG!B33+'[9]SWL&amp;P'!B33+'[9]City Gas'!B33+[9]SCVNG!B33+[9]Florence!B33+'[9]MG&amp;E'!B33</f>
        <v>0</v>
      </c>
      <c r="C33" s="4">
        <f>'[9]WI Gas'!C33+[9]WEPCO!C33+[9]WPSC!C33+[9]Alliant!C33+[9]NSP!C33+[9]MWNG!C33+'[9]SWL&amp;P'!C33+'[9]City Gas'!C33+[9]SCVNG!C33+[9]Florence!C33+'[9]MG&amp;E'!C33</f>
        <v>0</v>
      </c>
      <c r="D33" s="107">
        <f>'[9]WI Gas'!D33:E33+[9]WEPCO!D33+[9]WPSC!D33+[9]Alliant!D33+[9]NSP!D33+[9]MWNG!D33+'[9]SWL&amp;P'!D33:E33+'[9]City Gas'!D33:E33+[9]SCVNG!D33+[9]Florence!D33+'[9]MG&amp;E'!D33:E33</f>
        <v>0</v>
      </c>
      <c r="E33" s="108"/>
      <c r="F33" s="107">
        <f>'[9]WI Gas'!F33:G33+[9]WEPCO!F33+[9]WPSC!F33+[9]Alliant!F33+[9]NSP!F33+[9]MWNG!F33+'[9]SWL&amp;P'!F33:G33+'[9]City Gas'!F33:G33+[9]SCVNG!F33+[9]Florence!F33+'[9]MG&amp;E'!F33:G33</f>
        <v>0</v>
      </c>
      <c r="G33" s="108"/>
      <c r="H33" s="107">
        <f>'[9]WI Gas'!H33:I33+[9]WEPCO!H33+[9]WPSC!H33+[9]Alliant!H33+[9]NSP!H33+[9]MWNG!H33+'[9]SWL&amp;P'!H33:I33+'[9]City Gas'!H33:I33+[9]SCVNG!H33+[9]Florence!H33+'[9]MG&amp;E'!H33:I33</f>
        <v>0</v>
      </c>
      <c r="I33" s="108"/>
      <c r="J33" s="107">
        <f>'[9]WI Gas'!J33:K33+[9]WEPCO!J33+[9]WPSC!J33+[9]Alliant!J33+[9]NSP!J33+[9]MWNG!J33+'[9]SWL&amp;P'!J33:K33+'[9]City Gas'!J33:K33+[9]SCVNG!J33+[9]Florence!J33+'[9]MG&amp;E'!J33:K33</f>
        <v>0</v>
      </c>
      <c r="K33" s="108"/>
      <c r="L33" s="6">
        <f t="shared" si="2"/>
        <v>0</v>
      </c>
    </row>
    <row r="34" spans="1:12" s="2" customFormat="1" x14ac:dyDescent="0.25">
      <c r="A34" s="5" t="s">
        <v>30</v>
      </c>
      <c r="B34" s="4">
        <f>'[9]WI Gas'!B34+[9]WEPCO!B34+[9]WPSC!B34+[9]Alliant!B34+[9]NSP!B34+[9]MWNG!B34+'[9]SWL&amp;P'!B34+'[9]City Gas'!B34+[9]SCVNG!B34+[9]Florence!B34+'[9]MG&amp;E'!B34</f>
        <v>0</v>
      </c>
      <c r="C34" s="4">
        <f>'[9]WI Gas'!C34+[9]WEPCO!C34+[9]WPSC!C34+[9]Alliant!C34+[9]NSP!C34+[9]MWNG!C34+'[9]SWL&amp;P'!C34+'[9]City Gas'!C34+[9]SCVNG!C34+[9]Florence!C34+'[9]MG&amp;E'!C34</f>
        <v>88</v>
      </c>
      <c r="D34" s="107">
        <f>'[9]WI Gas'!D34:E34+[9]WEPCO!D34+[9]WPSC!D34+[9]Alliant!D34+[9]NSP!D34+[9]MWNG!D34+'[9]SWL&amp;P'!D34:E34+'[9]City Gas'!D34:E34+[9]SCVNG!D34+[9]Florence!D34+'[9]MG&amp;E'!D34:E34</f>
        <v>12956</v>
      </c>
      <c r="E34" s="108"/>
      <c r="F34" s="107">
        <f>'[9]WI Gas'!F34:G34+[9]WEPCO!F34+[9]WPSC!F34+[9]Alliant!F34+[9]NSP!F34+[9]MWNG!F34+'[9]SWL&amp;P'!F34:G34+'[9]City Gas'!F34:G34+[9]SCVNG!F34+[9]Florence!F34+'[9]MG&amp;E'!F34:G34</f>
        <v>0</v>
      </c>
      <c r="G34" s="108"/>
      <c r="H34" s="107">
        <f>'[9]WI Gas'!H34:I34+[9]WEPCO!H34+[9]WPSC!H34+[9]Alliant!H34+[9]NSP!H34+[9]MWNG!H34+'[9]SWL&amp;P'!H34:I34+'[9]City Gas'!H34:I34+[9]SCVNG!H34+[9]Florence!H34+'[9]MG&amp;E'!H34:I34</f>
        <v>0</v>
      </c>
      <c r="I34" s="108"/>
      <c r="J34" s="107">
        <f>'[9]WI Gas'!J34:K34+[9]WEPCO!J34+[9]WPSC!J34+[9]Alliant!J34+[9]NSP!J34+[9]MWNG!J34+'[9]SWL&amp;P'!J34:K34+'[9]City Gas'!J34:K34+[9]SCVNG!J34+[9]Florence!J34+'[9]MG&amp;E'!J34:K34</f>
        <v>0</v>
      </c>
      <c r="K34" s="108"/>
      <c r="L34" s="6">
        <f t="shared" si="2"/>
        <v>13044</v>
      </c>
    </row>
    <row r="35" spans="1:12" s="2" customFormat="1" x14ac:dyDescent="0.25">
      <c r="A35" s="5" t="s">
        <v>31</v>
      </c>
      <c r="B35" s="4">
        <f>'[9]WI Gas'!B35+[9]WEPCO!B35+[9]WPSC!B35+[9]Alliant!B35+[9]NSP!B35+[9]MWNG!B35+'[9]SWL&amp;P'!B35+'[9]City Gas'!B35+[9]SCVNG!B35+[9]Florence!B35+'[9]MG&amp;E'!B35</f>
        <v>27</v>
      </c>
      <c r="C35" s="4">
        <f>'[9]WI Gas'!C35+[9]WEPCO!C35+[9]WPSC!C35+[9]Alliant!C35+[9]NSP!C35+[9]MWNG!C35+'[9]SWL&amp;P'!C35+'[9]City Gas'!C35+[9]SCVNG!C35+[9]Florence!C35+'[9]MG&amp;E'!C35</f>
        <v>1389136</v>
      </c>
      <c r="D35" s="107">
        <f>'[9]WI Gas'!D35:E35+[9]WEPCO!D35+[9]WPSC!D35+[9]Alliant!D35+[9]NSP!D35+[9]MWNG!D35+'[9]SWL&amp;P'!D35:E35+'[9]City Gas'!D35:E35+[9]SCVNG!D35+[9]Florence!D35+'[9]MG&amp;E'!D35:E35</f>
        <v>17573</v>
      </c>
      <c r="E35" s="108"/>
      <c r="F35" s="107">
        <f>'[9]WI Gas'!F35:G35+[9]WEPCO!F35+[9]WPSC!F35+[9]Alliant!F35+[9]NSP!F35+[9]MWNG!F35+'[9]SWL&amp;P'!F35:G35+'[9]City Gas'!F35:G35+[9]SCVNG!F35+[9]Florence!F35+'[9]MG&amp;E'!F35:G35</f>
        <v>1244</v>
      </c>
      <c r="G35" s="108"/>
      <c r="H35" s="107">
        <f>'[9]WI Gas'!H35:I35+[9]WEPCO!H35+[9]WPSC!H35+[9]Alliant!H35+[9]NSP!H35+[9]MWNG!H35+'[9]SWL&amp;P'!H35:I35+'[9]City Gas'!H35:I35+[9]SCVNG!H35+[9]Florence!H35+'[9]MG&amp;E'!H35:I35</f>
        <v>104</v>
      </c>
      <c r="I35" s="108"/>
      <c r="J35" s="107">
        <f>'[9]WI Gas'!J35:K35+[9]WEPCO!J35+[9]WPSC!J35+[9]Alliant!J35+[9]NSP!J35+[9]MWNG!J35+'[9]SWL&amp;P'!J35:K35+'[9]City Gas'!J35:K35+[9]SCVNG!J35+[9]Florence!J35+'[9]MG&amp;E'!J35:K35</f>
        <v>0</v>
      </c>
      <c r="K35" s="108"/>
      <c r="L35" s="6">
        <f t="shared" si="2"/>
        <v>1408084</v>
      </c>
    </row>
    <row r="36" spans="1:12" s="2" customFormat="1" x14ac:dyDescent="0.25">
      <c r="A36" s="5" t="s">
        <v>32</v>
      </c>
      <c r="B36" s="4">
        <f>'[9]WI Gas'!B36+[9]WEPCO!B36+[9]WPSC!B36+[9]Alliant!B36+[9]NSP!B36+[9]MWNG!B36+'[9]SWL&amp;P'!B36+'[9]City Gas'!B36+[9]SCVNG!B36+[9]Florence!B36+'[9]MG&amp;E'!B36</f>
        <v>0</v>
      </c>
      <c r="C36" s="4">
        <f>'[9]WI Gas'!C36+[9]WEPCO!C36+[9]WPSC!C36+[9]Alliant!C36+[9]NSP!C36+[9]MWNG!C36+'[9]SWL&amp;P'!C36+'[9]City Gas'!C36+[9]SCVNG!C36+[9]Florence!C36+'[9]MG&amp;E'!C36</f>
        <v>0</v>
      </c>
      <c r="D36" s="107">
        <f>'[9]WI Gas'!D36:E36+[9]WEPCO!D36+[9]WPSC!D36+[9]Alliant!D36+[9]NSP!D36+[9]MWNG!D36+'[9]SWL&amp;P'!D36:E36+'[9]City Gas'!D36:E36+[9]SCVNG!D36+[9]Florence!D36+'[9]MG&amp;E'!D36:E36</f>
        <v>0</v>
      </c>
      <c r="E36" s="108"/>
      <c r="F36" s="107">
        <f>'[9]WI Gas'!F36:G36+[9]WEPCO!F36+[9]WPSC!F36+[9]Alliant!F36+[9]NSP!F36+[9]MWNG!F36+'[9]SWL&amp;P'!F36:G36+'[9]City Gas'!F36:G36+[9]SCVNG!F36+[9]Florence!F36+'[9]MG&amp;E'!F36:G36</f>
        <v>0</v>
      </c>
      <c r="G36" s="108"/>
      <c r="H36" s="107">
        <f>'[9]WI Gas'!H36:I36+[9]WEPCO!H36+[9]WPSC!H36+[9]Alliant!H36+[9]NSP!H36+[9]MWNG!H36+'[9]SWL&amp;P'!H36:I36+'[9]City Gas'!H36:I36+[9]SCVNG!H36+[9]Florence!H36+'[9]MG&amp;E'!H36:I36</f>
        <v>0</v>
      </c>
      <c r="I36" s="108"/>
      <c r="J36" s="107">
        <f>'[9]WI Gas'!J36:K36+[9]WEPCO!J36+[9]WPSC!J36+[9]Alliant!J36+[9]NSP!J36+[9]MWNG!J36+'[9]SWL&amp;P'!J36:K36+'[9]City Gas'!J36:K36+[9]SCVNG!J36+[9]Florence!J36+'[9]MG&amp;E'!J36:K36</f>
        <v>0</v>
      </c>
      <c r="K36" s="108"/>
      <c r="L36" s="6">
        <f t="shared" si="2"/>
        <v>0</v>
      </c>
    </row>
    <row r="37" spans="1:12" s="2" customFormat="1" x14ac:dyDescent="0.25">
      <c r="A37" s="5" t="s">
        <v>98</v>
      </c>
      <c r="B37" s="4">
        <f>'[9]WI Gas'!B37+[9]WEPCO!B37+[9]WPSC!B37+[9]Alliant!B37+[9]NSP!B37+[9]MWNG!B37+'[9]SWL&amp;P'!B37+'[9]City Gas'!B37+[9]SCVNG!B37+[9]Florence!B37+'[9]MG&amp;E'!B37</f>
        <v>0</v>
      </c>
      <c r="C37" s="4">
        <f>'[9]WI Gas'!C37+[9]WEPCO!C37+[9]WPSC!C37+[9]Alliant!C37+[9]NSP!C37+[9]MWNG!C37+'[9]SWL&amp;P'!C37+'[9]City Gas'!C37+[9]SCVNG!C37+[9]Florence!C37+'[9]MG&amp;E'!C37</f>
        <v>2</v>
      </c>
      <c r="D37" s="107">
        <f>'[9]WI Gas'!D37:E37+[9]WEPCO!D37+[9]WPSC!D37+[9]Alliant!D37+[9]NSP!D37+[9]MWNG!D37+'[9]SWL&amp;P'!D37:E37+'[9]City Gas'!D37:E37+[9]SCVNG!D37+[9]Florence!D37+'[9]MG&amp;E'!D37:E37</f>
        <v>0</v>
      </c>
      <c r="E37" s="108"/>
      <c r="F37" s="107">
        <f>'[9]WI Gas'!F37:G37+[9]WEPCO!F37+[9]WPSC!F37+[9]Alliant!F37+[9]NSP!F37+[9]MWNG!F37+'[9]SWL&amp;P'!F37:G37+'[9]City Gas'!F37:G37+[9]SCVNG!F37+[9]Florence!F37+'[9]MG&amp;E'!F37:G37</f>
        <v>0</v>
      </c>
      <c r="G37" s="108"/>
      <c r="H37" s="107">
        <f>'[9]WI Gas'!H37:I37+[9]WEPCO!H37+[9]WPSC!H37+[9]Alliant!H37+[9]NSP!H37+[9]MWNG!H37+'[9]SWL&amp;P'!H37:I37+'[9]City Gas'!H37:I37+[9]SCVNG!H37+[9]Florence!H37+'[9]MG&amp;E'!H37:I37</f>
        <v>0</v>
      </c>
      <c r="I37" s="108"/>
      <c r="J37" s="107">
        <f>'[9]WI Gas'!J37:K37+[9]WEPCO!J37+[9]WPSC!J37+[9]Alliant!J37+[9]NSP!J37+[9]MWNG!J37+'[9]SWL&amp;P'!J37:K37+'[9]City Gas'!J37:K37+[9]SCVNG!J37+[9]Florence!J37+'[9]MG&amp;E'!J37:K37</f>
        <v>0</v>
      </c>
      <c r="K37" s="108"/>
      <c r="L37" s="6">
        <f t="shared" si="2"/>
        <v>2</v>
      </c>
    </row>
    <row r="38" spans="1:12" s="2" customFormat="1" x14ac:dyDescent="0.25">
      <c r="A38" s="5" t="s">
        <v>10</v>
      </c>
      <c r="B38" s="4">
        <f>'[9]WI Gas'!B38+[9]WEPCO!B38+[9]WPSC!B38+[9]Alliant!B38+[9]NSP!B38+[9]MWNG!B38+'[9]SWL&amp;P'!B38+'[9]City Gas'!B38+[9]SCVNG!B38+[9]Florence!B38+'[9]MG&amp;E'!B38</f>
        <v>331</v>
      </c>
      <c r="C38" s="4">
        <f>'[9]WI Gas'!C38+[9]WEPCO!C38+[9]WPSC!C38+[9]Alliant!C38+[9]NSP!C38+[9]MWNG!C38+'[9]SWL&amp;P'!C38+'[9]City Gas'!C38+[9]SCVNG!C38+[9]Florence!C38+'[9]MG&amp;E'!C38</f>
        <v>1760</v>
      </c>
      <c r="D38" s="107">
        <f>'[9]WI Gas'!D38:E38+[9]WEPCO!D38+[9]WPSC!D38+[9]Alliant!D38+[9]NSP!D38+[9]MWNG!D38+'[9]SWL&amp;P'!D38:E38+'[9]City Gas'!D38:E38+[9]SCVNG!D38+[9]Florence!D38+'[9]MG&amp;E'!D38:E38</f>
        <v>71</v>
      </c>
      <c r="E38" s="108"/>
      <c r="F38" s="107">
        <f>'[9]WI Gas'!F38:G38+[9]WEPCO!F38+[9]WPSC!F38+[9]Alliant!F38+[9]NSP!F38+[9]MWNG!F38+'[9]SWL&amp;P'!F38:G38+'[9]City Gas'!F38:G38+[9]SCVNG!F38+[9]Florence!F38+'[9]MG&amp;E'!F38:G38</f>
        <v>3</v>
      </c>
      <c r="G38" s="108"/>
      <c r="H38" s="107">
        <f>'[9]WI Gas'!H38:I38+[9]WEPCO!H38+[9]WPSC!H38+[9]Alliant!H38+[9]NSP!H38+[9]MWNG!H38+'[9]SWL&amp;P'!H38:I38+'[9]City Gas'!H38:I38+[9]SCVNG!H38+[9]Florence!H38+'[9]MG&amp;E'!H38:I38</f>
        <v>0</v>
      </c>
      <c r="I38" s="108"/>
      <c r="J38" s="107">
        <f>'[9]WI Gas'!J38:K38+[9]WEPCO!J38+[9]WPSC!J38+[9]Alliant!J38+[9]NSP!J38+[9]MWNG!J38+'[9]SWL&amp;P'!J38:K38+'[9]City Gas'!J38:K38+[9]SCVNG!J38+[9]Florence!J38+'[9]MG&amp;E'!J38:K38</f>
        <v>0</v>
      </c>
      <c r="K38" s="108"/>
      <c r="L38" s="6">
        <f t="shared" si="2"/>
        <v>2165</v>
      </c>
    </row>
    <row r="39" spans="1:12" s="2" customFormat="1" x14ac:dyDescent="0.25">
      <c r="A39" s="11" t="s">
        <v>11</v>
      </c>
      <c r="B39" s="6">
        <f>SUM(B30:B38)</f>
        <v>361</v>
      </c>
      <c r="C39" s="6">
        <f t="shared" ref="C39:L39" si="3">SUM(C30:C38)</f>
        <v>1606567</v>
      </c>
      <c r="D39" s="109">
        <f t="shared" si="3"/>
        <v>69436</v>
      </c>
      <c r="E39" s="109">
        <f t="shared" si="3"/>
        <v>0</v>
      </c>
      <c r="F39" s="109">
        <f t="shared" si="3"/>
        <v>2466</v>
      </c>
      <c r="G39" s="109">
        <f t="shared" si="3"/>
        <v>0</v>
      </c>
      <c r="H39" s="109">
        <f t="shared" si="3"/>
        <v>330</v>
      </c>
      <c r="I39" s="109">
        <f t="shared" si="3"/>
        <v>0</v>
      </c>
      <c r="J39" s="110">
        <f t="shared" si="3"/>
        <v>8</v>
      </c>
      <c r="K39" s="111"/>
      <c r="L39" s="6">
        <f t="shared" si="3"/>
        <v>1679168</v>
      </c>
    </row>
    <row r="40" spans="1:12" s="2" customFormat="1" x14ac:dyDescent="0.25">
      <c r="A40" s="7"/>
      <c r="B40" s="8"/>
      <c r="C40" s="8"/>
      <c r="D40" s="8"/>
      <c r="E40" s="8"/>
      <c r="F40" s="8"/>
      <c r="G40" s="8"/>
      <c r="H40" s="8"/>
      <c r="I40" s="8"/>
      <c r="J40" s="8"/>
      <c r="K40" s="8"/>
      <c r="L40" s="9"/>
    </row>
    <row r="41" spans="1:12" s="2" customFormat="1" x14ac:dyDescent="0.25">
      <c r="A41" s="84" t="s">
        <v>38</v>
      </c>
      <c r="B41" s="85"/>
      <c r="C41" s="85"/>
      <c r="D41" s="85"/>
      <c r="E41" s="85"/>
      <c r="F41" s="85"/>
      <c r="G41" s="85"/>
      <c r="H41" s="85"/>
      <c r="I41" s="85"/>
      <c r="J41" s="85"/>
      <c r="K41" s="85"/>
      <c r="L41" s="86"/>
    </row>
    <row r="42" spans="1:12" s="2" customFormat="1" x14ac:dyDescent="0.25">
      <c r="A42" s="3"/>
      <c r="B42" s="15" t="s">
        <v>22</v>
      </c>
      <c r="C42" s="15" t="s">
        <v>39</v>
      </c>
      <c r="D42" s="15" t="s">
        <v>40</v>
      </c>
      <c r="E42" s="15" t="s">
        <v>41</v>
      </c>
      <c r="F42" s="15" t="s">
        <v>42</v>
      </c>
      <c r="G42" s="15" t="s">
        <v>43</v>
      </c>
      <c r="H42" s="15" t="s">
        <v>44</v>
      </c>
      <c r="I42" s="15" t="s">
        <v>45</v>
      </c>
      <c r="J42" s="15" t="s">
        <v>46</v>
      </c>
      <c r="K42" s="15" t="s">
        <v>47</v>
      </c>
      <c r="L42" s="16" t="s">
        <v>11</v>
      </c>
    </row>
    <row r="43" spans="1:12" s="2" customFormat="1" x14ac:dyDescent="0.25">
      <c r="A43" s="5" t="s">
        <v>18</v>
      </c>
      <c r="B43" s="4">
        <f>'[9]WI Gas'!B43+[9]WEPCO!B43+[9]WPSC!B43+[9]Alliant!B43+[9]NSP!B43+[9]MWNG!B43+'[9]SWL&amp;P'!B43+'[9]City Gas'!B43+[9]SCVNG!B43+[9]Florence!B43+'[9]MG&amp;E'!B43</f>
        <v>312.76000000000005</v>
      </c>
      <c r="C43" s="4">
        <f>'[9]WI Gas'!C43+[9]WEPCO!C43+[9]WPSC!C43+[9]Alliant!C43+[9]NSP!C43+[9]MWNG!C43+'[9]SWL&amp;P'!C43+'[9]City Gas'!C43+[9]SCVNG!C43+[9]Florence!C43+'[9]MG&amp;E'!C43</f>
        <v>3.6999999999999997</v>
      </c>
      <c r="D43" s="4">
        <f>'[9]WI Gas'!D43+[9]WEPCO!D43+[9]WPSC!D43+[9]Alliant!D43+[9]NSP!D43+[9]MWNG!D43+'[9]SWL&amp;P'!D43+'[9]City Gas'!D43+[9]SCVNG!D43+[9]Florence!D43+'[9]MG&amp;E'!D43</f>
        <v>22.29</v>
      </c>
      <c r="E43" s="4">
        <f>'[9]WI Gas'!E43+[9]WEPCO!E43+[9]WPSC!E43+[9]Alliant!E43+[9]NSP!E43+[9]MWNG!E43+'[9]SWL&amp;P'!E43+'[9]City Gas'!E43+[9]SCVNG!E43+[9]Florence!E43+'[9]MG&amp;E'!E43</f>
        <v>1312.24</v>
      </c>
      <c r="F43" s="4">
        <f>'[9]WI Gas'!F43+[9]WEPCO!F43+[9]WPSC!F43+[9]Alliant!F43+[9]NSP!F43+[9]MWNG!F43+'[9]SWL&amp;P'!F43+'[9]City Gas'!F43+[9]SCVNG!F43+[9]Florence!F43+'[9]MG&amp;E'!F43</f>
        <v>7148.5650000000005</v>
      </c>
      <c r="G43" s="4">
        <f>'[9]WI Gas'!G43+[9]WEPCO!G43+[9]WPSC!G43+[9]Alliant!G43+[9]NSP!G43+[9]MWNG!G43+'[9]SWL&amp;P'!G43+'[9]City Gas'!G43+[9]SCVNG!G43+[9]Florence!G43+'[9]MG&amp;E'!G43</f>
        <v>4750.1670000000004</v>
      </c>
      <c r="H43" s="4">
        <f>'[9]WI Gas'!H43+[9]WEPCO!H43+[9]WPSC!H43+[9]Alliant!H43+[9]NSP!H43+[9]MWNG!H43+'[9]SWL&amp;P'!H43+'[9]City Gas'!H43+[9]SCVNG!H43+[9]Florence!H43+'[9]MG&amp;E'!H43</f>
        <v>3963.2820000000002</v>
      </c>
      <c r="I43" s="4">
        <f>'[9]WI Gas'!I43+[9]WEPCO!I43+[9]WPSC!I43+[9]Alliant!I43+[9]NSP!I43+[9]MWNG!I43+'[9]SWL&amp;P'!I43+'[9]City Gas'!I43+[9]SCVNG!I43+[9]Florence!I43+'[9]MG&amp;E'!I43</f>
        <v>11126.318000000001</v>
      </c>
      <c r="J43" s="4">
        <f>'[9]WI Gas'!J43+[9]WEPCO!J43+[9]WPSC!J43+[9]Alliant!J43+[9]NSP!J43+[9]MWNG!J43+'[9]SWL&amp;P'!J43+'[9]City Gas'!J43+[9]SCVNG!J43+[9]Florence!J43+'[9]MG&amp;E'!J43</f>
        <v>6533.8559999999989</v>
      </c>
      <c r="K43" s="4">
        <f>'[9]WI Gas'!K43+[9]WEPCO!K43+[9]WPSC!K43+[9]Alliant!K43+[9]NSP!K43+[9]MWNG!K43+'[9]SWL&amp;P'!K43+'[9]City Gas'!K43+[9]SCVNG!K43+[9]Florence!K43+'[9]MG&amp;E'!K43</f>
        <v>4804.643</v>
      </c>
      <c r="L43" s="17">
        <f>SUM(B43:K43)</f>
        <v>39977.820999999996</v>
      </c>
    </row>
    <row r="44" spans="1:12" s="2" customFormat="1" x14ac:dyDescent="0.25">
      <c r="A44" s="5" t="s">
        <v>19</v>
      </c>
      <c r="B44" s="4">
        <f>'[9]WI Gas'!B44+[9]WEPCO!B44+[9]WPSC!B44+[9]Alliant!B44+[9]NSP!B44+[9]MWNG!B44+'[9]SWL&amp;P'!B44+'[9]City Gas'!B44+[9]SCVNG!B44+[9]Florence!B44+'[9]MG&amp;E'!B44</f>
        <v>15783</v>
      </c>
      <c r="C44" s="4">
        <f>'[9]WI Gas'!C44+[9]WEPCO!C44+[9]WPSC!C44+[9]Alliant!C44+[9]NSP!C44+[9]MWNG!C44+'[9]SWL&amp;P'!C44+'[9]City Gas'!C44+[9]SCVNG!C44+[9]Florence!C44+'[9]MG&amp;E'!C44</f>
        <v>2304</v>
      </c>
      <c r="D44" s="4">
        <f>'[9]WI Gas'!D44+[9]WEPCO!D44+[9]WPSC!D44+[9]Alliant!D44+[9]NSP!D44+[9]MWNG!D44+'[9]SWL&amp;P'!D44+'[9]City Gas'!D44+[9]SCVNG!D44+[9]Florence!D44+'[9]MG&amp;E'!D44</f>
        <v>1396</v>
      </c>
      <c r="E44" s="4">
        <f>'[9]WI Gas'!E44+[9]WEPCO!E44+[9]WPSC!E44+[9]Alliant!E44+[9]NSP!E44+[9]MWNG!E44+'[9]SWL&amp;P'!E44+'[9]City Gas'!E44+[9]SCVNG!E44+[9]Florence!E44+'[9]MG&amp;E'!E44</f>
        <v>40834</v>
      </c>
      <c r="F44" s="4">
        <f>'[9]WI Gas'!F44+[9]WEPCO!F44+[9]WPSC!F44+[9]Alliant!F44+[9]NSP!F44+[9]MWNG!F44+'[9]SWL&amp;P'!F44+'[9]City Gas'!F44+[9]SCVNG!F44+[9]Florence!F44+'[9]MG&amp;E'!F44</f>
        <v>189068</v>
      </c>
      <c r="G44" s="4">
        <f>'[9]WI Gas'!G44+[9]WEPCO!G44+[9]WPSC!G44+[9]Alliant!G44+[9]NSP!G44+[9]MWNG!G44+'[9]SWL&amp;P'!G44+'[9]City Gas'!G44+[9]SCVNG!G44+[9]Florence!G44+'[9]MG&amp;E'!G44</f>
        <v>283527</v>
      </c>
      <c r="H44" s="4">
        <f>'[9]WI Gas'!H44+[9]WEPCO!H44+[9]WPSC!H44+[9]Alliant!H44+[9]NSP!H44+[9]MWNG!H44+'[9]SWL&amp;P'!H44+'[9]City Gas'!H44+[9]SCVNG!H44+[9]Florence!H44+'[9]MG&amp;E'!H44</f>
        <v>256718</v>
      </c>
      <c r="I44" s="4">
        <f>'[9]WI Gas'!I44+[9]WEPCO!I44+[9]WPSC!I44+[9]Alliant!I44+[9]NSP!I44+[9]MWNG!I44+'[9]SWL&amp;P'!I44+'[9]City Gas'!I44+[9]SCVNG!I44+[9]Florence!I44+'[9]MG&amp;E'!I44</f>
        <v>362661</v>
      </c>
      <c r="J44" s="4">
        <f>'[9]WI Gas'!J44+[9]WEPCO!J44+[9]WPSC!J44+[9]Alliant!J44+[9]NSP!J44+[9]MWNG!J44+'[9]SWL&amp;P'!J44+'[9]City Gas'!J44+[9]SCVNG!J44+[9]Florence!J44+'[9]MG&amp;E'!J44</f>
        <v>281463</v>
      </c>
      <c r="K44" s="4">
        <f>'[9]WI Gas'!K44+[9]WEPCO!K44+[9]WPSC!K44+[9]Alliant!K44+[9]NSP!K44+[9]MWNG!K44+'[9]SWL&amp;P'!K44+'[9]City Gas'!K44+[9]SCVNG!K44+[9]Florence!K44+'[9]MG&amp;E'!K44</f>
        <v>245415</v>
      </c>
      <c r="L44" s="6">
        <f>SUM(B44:K44)</f>
        <v>1679169</v>
      </c>
    </row>
    <row r="45" spans="1:12" s="2" customFormat="1" x14ac:dyDescent="0.25">
      <c r="A45" s="7"/>
      <c r="B45" s="8"/>
      <c r="C45" s="8"/>
      <c r="D45" s="8"/>
      <c r="E45" s="8"/>
      <c r="F45" s="8"/>
      <c r="G45" s="8"/>
      <c r="H45" s="8"/>
      <c r="I45" s="8"/>
      <c r="J45" s="8"/>
      <c r="K45" s="8"/>
      <c r="L45" s="9"/>
    </row>
    <row r="46" spans="1:12" s="2" customFormat="1" x14ac:dyDescent="0.25">
      <c r="A46" s="112" t="s">
        <v>48</v>
      </c>
      <c r="B46" s="113"/>
      <c r="C46" s="113"/>
      <c r="D46" s="113"/>
      <c r="E46" s="113"/>
      <c r="F46" s="113"/>
      <c r="G46" s="113"/>
      <c r="H46" s="113"/>
      <c r="I46" s="113"/>
      <c r="J46" s="113"/>
      <c r="K46" s="113"/>
      <c r="L46" s="114"/>
    </row>
    <row r="47" spans="1:12" s="2" customFormat="1" x14ac:dyDescent="0.25">
      <c r="A47" s="106" t="s">
        <v>49</v>
      </c>
      <c r="B47" s="106"/>
      <c r="C47" s="106"/>
      <c r="D47" s="106"/>
      <c r="E47" s="106" t="s">
        <v>50</v>
      </c>
      <c r="F47" s="106"/>
      <c r="G47" s="106"/>
      <c r="H47" s="106"/>
      <c r="I47" s="106" t="s">
        <v>51</v>
      </c>
      <c r="J47" s="106"/>
      <c r="K47" s="106"/>
      <c r="L47" s="106"/>
    </row>
    <row r="48" spans="1:12" s="2" customFormat="1" x14ac:dyDescent="0.25">
      <c r="A48" s="106"/>
      <c r="B48" s="106"/>
      <c r="C48" s="106"/>
      <c r="D48" s="106"/>
      <c r="E48" s="107" t="s">
        <v>11</v>
      </c>
      <c r="F48" s="108"/>
      <c r="G48" s="107" t="s">
        <v>52</v>
      </c>
      <c r="H48" s="108"/>
      <c r="I48" s="107" t="s">
        <v>11</v>
      </c>
      <c r="J48" s="108"/>
      <c r="K48" s="107" t="s">
        <v>52</v>
      </c>
      <c r="L48" s="108"/>
    </row>
    <row r="49" spans="1:12" s="2" customFormat="1" x14ac:dyDescent="0.25">
      <c r="A49" s="101" t="s">
        <v>53</v>
      </c>
      <c r="B49" s="102"/>
      <c r="C49" s="102"/>
      <c r="D49" s="103"/>
      <c r="E49" s="107">
        <f>'[9]WI Gas'!E49:F49+[9]WEPCO!E49+[9]WPSC!E49+[9]Alliant!E49+[9]NSP!E49+[9]MWNG!E49+'[9]SWL&amp;P'!E49:F49+'[9]City Gas'!E49:F49+[9]SCVNG!E49+[9]Florence!E49+'[9]MG&amp;E'!E49:F49</f>
        <v>19</v>
      </c>
      <c r="F49" s="108"/>
      <c r="G49" s="107">
        <f>'[9]WI Gas'!G49:H49+[9]WEPCO!G49+[9]WPSC!G49+[9]Alliant!G49+[9]NSP!G49+[9]MWNG!G49+'[9]SWL&amp;P'!G49:H49+'[9]City Gas'!G49:H49+[9]SCVNG!G49+[9]Florence!G49+'[9]MG&amp;E'!G49:H49</f>
        <v>7</v>
      </c>
      <c r="H49" s="108"/>
      <c r="I49" s="107">
        <f>'[9]WI Gas'!I49:J49+[9]WEPCO!I49+[9]WPSC!I49+[9]Alliant!I49+[9]NSP!I49+[9]MWNG!I49+'[9]SWL&amp;P'!I49:J49+'[9]City Gas'!I49:J49+[9]SCVNG!I49+[9]Florence!I49+'[9]MG&amp;E'!I49:J49</f>
        <v>113</v>
      </c>
      <c r="J49" s="108"/>
      <c r="K49" s="107">
        <f>'[9]WI Gas'!K49:L49+[9]WEPCO!K49+[9]WPSC!K49+[9]Alliant!K49+[9]NSP!K49+[9]MWNG!K49+'[9]SWL&amp;P'!K49:L49+'[9]City Gas'!K49:L49+[9]SCVNG!K49+[9]Florence!K49+'[9]MG&amp;E'!K49:L49</f>
        <v>41</v>
      </c>
      <c r="L49" s="108"/>
    </row>
    <row r="50" spans="1:12" s="2" customFormat="1" x14ac:dyDescent="0.25">
      <c r="A50" s="101" t="s">
        <v>54</v>
      </c>
      <c r="B50" s="102"/>
      <c r="C50" s="102"/>
      <c r="D50" s="103"/>
      <c r="E50" s="107">
        <f>'[9]WI Gas'!E50:F50+[9]WEPCO!E50+[9]WPSC!E50+[9]Alliant!E50+[9]NSP!E50+[9]MWNG!E50+'[9]SWL&amp;P'!E50:F50+'[9]City Gas'!E50:F50+[9]SCVNG!E50+[9]Florence!E50+'[9]MG&amp;E'!E50:F50</f>
        <v>12</v>
      </c>
      <c r="F50" s="108"/>
      <c r="G50" s="107">
        <f>'[9]WI Gas'!G50:H50+[9]WEPCO!G50+[9]WPSC!G50+[9]Alliant!G50+[9]NSP!G50+[9]MWNG!G50+'[9]SWL&amp;P'!G50:H50+'[9]City Gas'!G50:H50+[9]SCVNG!G50+[9]Florence!G50+'[9]MG&amp;E'!G50:H50</f>
        <v>7</v>
      </c>
      <c r="H50" s="108"/>
      <c r="I50" s="107">
        <f>'[9]WI Gas'!I50:J50+[9]WEPCO!I50+[9]WPSC!I50+[9]Alliant!I50+[9]NSP!I50+[9]MWNG!I50+'[9]SWL&amp;P'!I50:J50+'[9]City Gas'!I50:J50+[9]SCVNG!I50+[9]Florence!I50+'[9]MG&amp;E'!I50:J50</f>
        <v>137</v>
      </c>
      <c r="J50" s="108"/>
      <c r="K50" s="107">
        <f>'[9]WI Gas'!K50:L50+[9]WEPCO!K50+[9]WPSC!K50+[9]Alliant!K50+[9]NSP!K50+[9]MWNG!K50+'[9]SWL&amp;P'!K50:L50+'[9]City Gas'!K50:L50+[9]SCVNG!K50+[9]Florence!K50+'[9]MG&amp;E'!K50:L50</f>
        <v>82</v>
      </c>
      <c r="L50" s="108"/>
    </row>
    <row r="51" spans="1:12" s="2" customFormat="1" x14ac:dyDescent="0.25">
      <c r="A51" s="101" t="s">
        <v>55</v>
      </c>
      <c r="B51" s="102"/>
      <c r="C51" s="102"/>
      <c r="D51" s="103"/>
      <c r="E51" s="107">
        <f>'[9]WI Gas'!E51:F51+[9]WEPCO!E51+[9]WPSC!E51+[9]Alliant!E51+[9]NSP!E51+[9]MWNG!E51+'[9]SWL&amp;P'!E51:F51+'[9]City Gas'!E51:F51+[9]SCVNG!E51+[9]Florence!E51+'[9]MG&amp;E'!E51:F51</f>
        <v>213</v>
      </c>
      <c r="F51" s="108"/>
      <c r="G51" s="107">
        <f>'[9]WI Gas'!G51:H51+[9]WEPCO!G51+[9]WPSC!G51+[9]Alliant!G51+[9]NSP!G51+[9]MWNG!G51+'[9]SWL&amp;P'!G51:H51+'[9]City Gas'!G51:H51+[9]SCVNG!G51+[9]Florence!G51+'[9]MG&amp;E'!G51:H51</f>
        <v>198</v>
      </c>
      <c r="H51" s="108"/>
      <c r="I51" s="107">
        <f>'[9]WI Gas'!I51:J51+[9]WEPCO!I51+[9]WPSC!I51+[9]Alliant!I51+[9]NSP!I51+[9]MWNG!I51+'[9]SWL&amp;P'!I51:J51+'[9]City Gas'!I51:J51+[9]SCVNG!I51+[9]Florence!I51+'[9]MG&amp;E'!I51:J51</f>
        <v>949</v>
      </c>
      <c r="J51" s="108"/>
      <c r="K51" s="107">
        <f>'[9]WI Gas'!K51:L51+[9]WEPCO!K51+[9]WPSC!K51+[9]Alliant!K51+[9]NSP!K51+[9]MWNG!K51+'[9]SWL&amp;P'!K51:L51+'[9]City Gas'!K51:L51+[9]SCVNG!K51+[9]Florence!K51+'[9]MG&amp;E'!K51:L51</f>
        <v>871</v>
      </c>
      <c r="L51" s="108"/>
    </row>
    <row r="52" spans="1:12" s="2" customFormat="1" x14ac:dyDescent="0.25">
      <c r="A52" s="101" t="s">
        <v>56</v>
      </c>
      <c r="B52" s="102"/>
      <c r="C52" s="102"/>
      <c r="D52" s="103"/>
      <c r="E52" s="107">
        <f>'[9]WI Gas'!E52:F52+[9]WEPCO!E52+[9]WPSC!E52+[9]Alliant!E52+[9]NSP!E52+[9]MWNG!E52+'[9]SWL&amp;P'!E52:F52+'[9]City Gas'!E52:F52+[9]SCVNG!E52+[9]Florence!E52+'[9]MG&amp;E'!E52:F52</f>
        <v>7</v>
      </c>
      <c r="F52" s="108"/>
      <c r="G52" s="107">
        <f>'[9]WI Gas'!G52:H52+[9]WEPCO!G52+[9]WPSC!G52+[9]Alliant!G52+[9]NSP!G52+[9]MWNG!G52+'[9]SWL&amp;P'!G52:H52+'[9]City Gas'!G52:H52+[9]SCVNG!G52+[9]Florence!G52+'[9]MG&amp;E'!G52:H52</f>
        <v>7</v>
      </c>
      <c r="H52" s="108"/>
      <c r="I52" s="107">
        <f>'[9]WI Gas'!I52:J52+[9]WEPCO!I52+[9]WPSC!I52+[9]Alliant!I52+[9]NSP!I52+[9]MWNG!I52+'[9]SWL&amp;P'!I52:J52+'[9]City Gas'!I52:J52+[9]SCVNG!I52+[9]Florence!I52+'[9]MG&amp;E'!I52:J52</f>
        <v>251</v>
      </c>
      <c r="J52" s="108"/>
      <c r="K52" s="107">
        <f>'[9]WI Gas'!K52:L52+[9]WEPCO!K52+[9]WPSC!K52+[9]Alliant!K52+[9]NSP!K52+[9]MWNG!K52+'[9]SWL&amp;P'!K52:L52+'[9]City Gas'!K52:L52+[9]SCVNG!K52+[9]Florence!K52+'[9]MG&amp;E'!K52:L52</f>
        <v>213</v>
      </c>
      <c r="L52" s="108"/>
    </row>
    <row r="53" spans="1:12" s="2" customFormat="1" x14ac:dyDescent="0.25">
      <c r="A53" s="101" t="s">
        <v>57</v>
      </c>
      <c r="B53" s="102"/>
      <c r="C53" s="102"/>
      <c r="D53" s="103"/>
      <c r="E53" s="107">
        <f>'[9]WI Gas'!E53:F53+[9]WEPCO!E53+[9]WPSC!E53+[9]Alliant!E53+[9]NSP!E53+[9]MWNG!E53+'[9]SWL&amp;P'!E53:F53+'[9]City Gas'!E53:F53+[9]SCVNG!E53+[9]Florence!E53+'[9]MG&amp;E'!E53:F53</f>
        <v>66</v>
      </c>
      <c r="F53" s="108"/>
      <c r="G53" s="107">
        <f>'[9]WI Gas'!G53:H53+[9]WEPCO!G53+[9]WPSC!G53+[9]Alliant!G53+[9]NSP!G53+[9]MWNG!G53+'[9]SWL&amp;P'!G53:H53+'[9]City Gas'!G53:H53+[9]SCVNG!G53+[9]Florence!G53+'[9]MG&amp;E'!G53:H53</f>
        <v>21</v>
      </c>
      <c r="H53" s="108"/>
      <c r="I53" s="107">
        <f>'[9]WI Gas'!I53:J53+[9]WEPCO!I53+[9]WPSC!I53+[9]Alliant!I53+[9]NSP!I53+[9]MWNG!I53+'[9]SWL&amp;P'!I53:J53+'[9]City Gas'!I53:J53+[9]SCVNG!I53+[9]Florence!I53+'[9]MG&amp;E'!I53:J53</f>
        <v>366</v>
      </c>
      <c r="J53" s="108"/>
      <c r="K53" s="107">
        <f>'[9]WI Gas'!K53:L53+[9]WEPCO!K53+[9]WPSC!K53+[9]Alliant!K53+[9]NSP!K53+[9]MWNG!K53+'[9]SWL&amp;P'!K53:L53+'[9]City Gas'!K53:L53+[9]SCVNG!K53+[9]Florence!K53+'[9]MG&amp;E'!K53:L53</f>
        <v>132</v>
      </c>
      <c r="L53" s="108"/>
    </row>
    <row r="54" spans="1:12" s="2" customFormat="1" x14ac:dyDescent="0.25">
      <c r="A54" s="101" t="s">
        <v>58</v>
      </c>
      <c r="B54" s="102"/>
      <c r="C54" s="102"/>
      <c r="D54" s="103"/>
      <c r="E54" s="107">
        <f>'[9]WI Gas'!E54:F54+[9]WEPCO!E54+[9]WPSC!E54+[9]Alliant!E54+[9]NSP!E54+[9]MWNG!E54+'[9]SWL&amp;P'!E54:F54+'[9]City Gas'!E54:F54+[9]SCVNG!E54+[9]Florence!E54+'[9]MG&amp;E'!E54:F54</f>
        <v>167</v>
      </c>
      <c r="F54" s="108"/>
      <c r="G54" s="107">
        <f>'[9]WI Gas'!G54:H54+[9]WEPCO!G54+[9]WPSC!G54+[9]Alliant!G54+[9]NSP!G54+[9]MWNG!G54+'[9]SWL&amp;P'!G54:H54+'[9]City Gas'!G54:H54+[9]SCVNG!G54+[9]Florence!G54+'[9]MG&amp;E'!G54:H54</f>
        <v>22</v>
      </c>
      <c r="H54" s="108"/>
      <c r="I54" s="107">
        <f>'[9]WI Gas'!I54:J54+[9]WEPCO!I54+[9]WPSC!I54+[9]Alliant!I54+[9]NSP!I54+[9]MWNG!I54+'[9]SWL&amp;P'!I54:J54+'[9]City Gas'!I54:J54+[9]SCVNG!I54+[9]Florence!I54+'[9]MG&amp;E'!I54:J54</f>
        <v>4059</v>
      </c>
      <c r="J54" s="108"/>
      <c r="K54" s="107">
        <f>'[9]WI Gas'!K54:L54+[9]WEPCO!K54+[9]WPSC!K54+[9]Alliant!K54+[9]NSP!K54+[9]MWNG!K54+'[9]SWL&amp;P'!K54:L54+'[9]City Gas'!K54:L54+[9]SCVNG!K54+[9]Florence!K54+'[9]MG&amp;E'!K54:L54</f>
        <v>729</v>
      </c>
      <c r="L54" s="108"/>
    </row>
    <row r="55" spans="1:12" s="2" customFormat="1" x14ac:dyDescent="0.25">
      <c r="A55" s="101" t="s">
        <v>59</v>
      </c>
      <c r="B55" s="102"/>
      <c r="C55" s="102"/>
      <c r="D55" s="103"/>
      <c r="E55" s="107">
        <f>'[9]WI Gas'!E55:F55+[9]WEPCO!E55+[9]WPSC!E55+[9]Alliant!E55+[9]NSP!E55+[9]MWNG!E55+'[9]SWL&amp;P'!E55:F55+'[9]City Gas'!E55:F55+[9]SCVNG!E55+[9]Florence!E55+'[9]MG&amp;E'!E55:F55</f>
        <v>20</v>
      </c>
      <c r="F55" s="108"/>
      <c r="G55" s="107">
        <f>'[9]WI Gas'!G55:H55+[9]WEPCO!G55+[9]WPSC!G55+[9]Alliant!G55+[9]NSP!G55+[9]MWNG!G55+'[9]SWL&amp;P'!G55:H55+'[9]City Gas'!G55:H55+[9]SCVNG!G55+[9]Florence!G55+'[9]MG&amp;E'!G55:H55</f>
        <v>5</v>
      </c>
      <c r="H55" s="108"/>
      <c r="I55" s="107">
        <f>'[9]WI Gas'!I55:J55+[9]WEPCO!I55+[9]WPSC!I55+[9]Alliant!I55+[9]NSP!I55+[9]MWNG!I55+'[9]SWL&amp;P'!I55:J55+'[9]City Gas'!I55:J55+[9]SCVNG!I55+[9]Florence!I55+'[9]MG&amp;E'!I55:J55</f>
        <v>107</v>
      </c>
      <c r="J55" s="108"/>
      <c r="K55" s="107">
        <f>'[9]WI Gas'!K55:L55+[9]WEPCO!K55+[9]WPSC!K55+[9]Alliant!K55+[9]NSP!K55+[9]MWNG!K55+'[9]SWL&amp;P'!K55:L55+'[9]City Gas'!K55:L55+[9]SCVNG!K55+[9]Florence!K55+'[9]MG&amp;E'!K55:L55</f>
        <v>31</v>
      </c>
      <c r="L55" s="108"/>
    </row>
    <row r="56" spans="1:12" s="2" customFormat="1" x14ac:dyDescent="0.25">
      <c r="A56" s="101" t="s">
        <v>10</v>
      </c>
      <c r="B56" s="102"/>
      <c r="C56" s="102"/>
      <c r="D56" s="103"/>
      <c r="E56" s="107">
        <f>'[9]WI Gas'!E56:F56+[9]WEPCO!E56+[9]WPSC!E56+[9]Alliant!E56+[9]NSP!E56+[9]MWNG!E56+'[9]SWL&amp;P'!E56:F56+'[9]City Gas'!E56:F56+[9]SCVNG!E56+[9]Florence!E56+'[9]MG&amp;E'!E56:F56</f>
        <v>14</v>
      </c>
      <c r="F56" s="108"/>
      <c r="G56" s="107">
        <f>'[9]WI Gas'!G56:H56+[9]WEPCO!G56+[9]WPSC!G56+[9]Alliant!G56+[9]NSP!G56+[9]MWNG!G56+'[9]SWL&amp;P'!G56:H56+'[9]City Gas'!G56:H56+[9]SCVNG!G56+[9]Florence!G56+'[9]MG&amp;E'!G56:H56</f>
        <v>1</v>
      </c>
      <c r="H56" s="108"/>
      <c r="I56" s="107">
        <f>'[9]WI Gas'!I56:J56+[9]WEPCO!I56+[9]WPSC!I56+[9]Alliant!I56+[9]NSP!I56+[9]MWNG!I56+'[9]SWL&amp;P'!I56:J56+'[9]City Gas'!I56:J56+[9]SCVNG!I56+[9]Florence!I56+'[9]MG&amp;E'!I56:J56</f>
        <v>213</v>
      </c>
      <c r="J56" s="108"/>
      <c r="K56" s="107">
        <f>'[9]WI Gas'!K56:L56+[9]WEPCO!K56+[9]WPSC!K56+[9]Alliant!K56+[9]NSP!K56+[9]MWNG!K56+'[9]SWL&amp;P'!K56:L56+'[9]City Gas'!K56:L56+[9]SCVNG!K56+[9]Florence!K56+'[9]MG&amp;E'!K56:L56</f>
        <v>51</v>
      </c>
      <c r="L56" s="108"/>
    </row>
    <row r="57" spans="1:12" s="2" customFormat="1" x14ac:dyDescent="0.25">
      <c r="A57" s="97" t="s">
        <v>60</v>
      </c>
      <c r="B57" s="97"/>
      <c r="C57" s="97"/>
      <c r="D57" s="97"/>
      <c r="E57" s="97"/>
      <c r="F57" s="97"/>
      <c r="G57" s="337">
        <f>'[9]WI Gas'!G57:L57+[9]WEPCO!G57+[9]WPSC!G57+[9]Alliant!G57+[9]NSP!G57+[9]MWNG!G57+'[9]SWL&amp;P'!G57:L57+'[9]City Gas'!G57:L57+[9]SCVNG!G57+[9]Florence!G57+'[9]MG&amp;E'!G57:L57</f>
        <v>3332</v>
      </c>
      <c r="H57" s="338"/>
      <c r="I57" s="338"/>
      <c r="J57" s="338"/>
      <c r="K57" s="338"/>
      <c r="L57" s="339"/>
    </row>
    <row r="58" spans="1:12" s="2" customFormat="1" x14ac:dyDescent="0.25">
      <c r="A58" s="7"/>
      <c r="B58" s="8"/>
      <c r="C58" s="8"/>
      <c r="D58" s="8"/>
      <c r="E58" s="8"/>
      <c r="F58" s="8"/>
      <c r="G58" s="8"/>
      <c r="H58" s="8"/>
      <c r="I58" s="8"/>
      <c r="J58" s="8"/>
      <c r="K58" s="8"/>
      <c r="L58" s="9"/>
    </row>
    <row r="59" spans="1:12" s="2" customFormat="1" x14ac:dyDescent="0.25">
      <c r="A59" s="79" t="s">
        <v>61</v>
      </c>
      <c r="B59" s="79"/>
      <c r="C59" s="79"/>
      <c r="D59" s="79"/>
      <c r="E59" s="79" t="s">
        <v>62</v>
      </c>
      <c r="F59" s="79"/>
      <c r="G59" s="79"/>
      <c r="H59" s="79"/>
      <c r="I59" s="79"/>
      <c r="J59" s="79"/>
      <c r="K59" s="79"/>
      <c r="L59" s="79"/>
    </row>
    <row r="60" spans="1:12" s="2" customFormat="1" x14ac:dyDescent="0.25">
      <c r="A60" s="84" t="s">
        <v>99</v>
      </c>
      <c r="B60" s="85"/>
      <c r="C60" s="86"/>
      <c r="D60" s="4">
        <f>[9]Alliant!D60+'[9]City Gas'!D60+[9]Florence!D60+'[9]MG&amp;E'!D60+[9]MWNG!D60+[9]NSP!D60+[9]SCVNG!D60+'[9]SWL&amp;P'!D60+[9]WEPCO!D60+'[9]WI Gas'!D60+[9]WPSC!D60</f>
        <v>1274</v>
      </c>
      <c r="E60" s="87" t="s">
        <v>64</v>
      </c>
      <c r="F60" s="88"/>
      <c r="G60" s="88"/>
      <c r="H60" s="88"/>
      <c r="I60" s="88"/>
      <c r="J60" s="88"/>
      <c r="K60" s="89"/>
      <c r="L60" s="51">
        <f>[9]Alliant!L60+'[9]City Gas'!L60+[9]Florence!L60+'[9]MG&amp;E'!L60+[9]MWNG!L60+[9]NSP!L60+[9]SCVNG!L60+'[9]SWL&amp;P'!L60+[9]WEPCO!L60+'[9]WI Gas'!L60+[9]WPSC!L60</f>
        <v>23624</v>
      </c>
    </row>
    <row r="61" spans="1:12" s="2" customFormat="1" x14ac:dyDescent="0.25">
      <c r="A61" s="46" t="s">
        <v>100</v>
      </c>
      <c r="B61" s="47"/>
      <c r="C61" s="48"/>
      <c r="D61" s="49">
        <f>[9]Alliant!D61+'[9]City Gas'!D61+[9]Florence!D61+'[9]MG&amp;E'!D61+[9]MWNG!D61+[9]NSP!D61+[9]SCVNG!D61+'[9]SWL&amp;P'!D61+[9]WEPCO!D61+'[9]WI Gas'!D61+[9]WPSC!D61</f>
        <v>315</v>
      </c>
      <c r="E61" s="90" t="s">
        <v>66</v>
      </c>
      <c r="F61" s="90"/>
      <c r="G61" s="90"/>
      <c r="H61" s="90"/>
      <c r="I61" s="90"/>
      <c r="J61" s="90"/>
      <c r="K61" s="90"/>
      <c r="L61" s="4">
        <f>[9]Alliant!L61+'[9]City Gas'!L61+[9]Florence!L61+'[9]MG&amp;E'!L61+[9]MWNG!L61+[9]NSP!L61+[9]SCVNG!L61+'[9]SWL&amp;P'!L61+[9]WEPCO!L61+'[9]WI Gas'!L61+[9]WPSC!L61</f>
        <v>301875</v>
      </c>
    </row>
    <row r="62" spans="1:12" s="2" customFormat="1" ht="15.75" customHeight="1" x14ac:dyDescent="0.25">
      <c r="A62" s="46" t="s">
        <v>101</v>
      </c>
      <c r="B62" s="47"/>
      <c r="C62" s="48"/>
      <c r="D62" s="49">
        <f>[9]Alliant!D62+'[9]City Gas'!D62+[9]Florence!D62+'[9]MG&amp;E'!D62+[9]MWNG!D62+[9]NSP!D62+[9]SCVNG!D62+'[9]SWL&amp;P'!D62+[9]WEPCO!D62+'[9]WI Gas'!D62+[9]WPSC!D62</f>
        <v>176</v>
      </c>
      <c r="E62" s="91" t="s">
        <v>107</v>
      </c>
      <c r="F62" s="91"/>
      <c r="G62" s="91"/>
      <c r="H62" s="91"/>
      <c r="I62" s="91"/>
      <c r="J62" s="91"/>
      <c r="K62" s="91"/>
      <c r="L62" s="334">
        <f>[9]Alliant!L62+'[9]City Gas'!L62:L63+[9]Florence!L62+'[9]MG&amp;E'!L62:L63+[9]MWNG!L62+[9]NSP!L62+[9]SCVNG!L62+'[9]SWL&amp;P'!L62:L63+[9]WEPCO!L62+'[9]WI Gas'!L62:L63+[9]WPSC!L62</f>
        <v>530</v>
      </c>
    </row>
    <row r="63" spans="1:12" s="2" customFormat="1" x14ac:dyDescent="0.25">
      <c r="A63" s="46" t="s">
        <v>102</v>
      </c>
      <c r="B63" s="47"/>
      <c r="C63" s="48"/>
      <c r="D63" s="49">
        <f>[9]Alliant!D63+'[9]City Gas'!D63+[9]Florence!D63+'[9]MG&amp;E'!D63+[9]MWNG!D63+[9]NSP!D63+[9]SCVNG!D63+'[9]SWL&amp;P'!D63+[9]WEPCO!D63+'[9]WI Gas'!D63+[9]WPSC!D63</f>
        <v>675</v>
      </c>
      <c r="E63" s="91"/>
      <c r="F63" s="91"/>
      <c r="G63" s="91"/>
      <c r="H63" s="91"/>
      <c r="I63" s="91"/>
      <c r="J63" s="91"/>
      <c r="K63" s="91"/>
      <c r="L63" s="335"/>
    </row>
    <row r="64" spans="1:12" s="2" customFormat="1" ht="15.75" customHeight="1" x14ac:dyDescent="0.25">
      <c r="A64" s="46" t="s">
        <v>103</v>
      </c>
      <c r="B64" s="47"/>
      <c r="C64" s="48"/>
      <c r="D64" s="49">
        <f>[9]Alliant!D64+'[9]City Gas'!D64+[9]Florence!D64+'[9]MG&amp;E'!D64+[9]MWNG!D64+[9]NSP!D64+[9]SCVNG!D64+'[9]SWL&amp;P'!D64+[9]WEPCO!D64+'[9]WI Gas'!D64+[9]WPSC!D64</f>
        <v>108</v>
      </c>
      <c r="E64" s="91" t="s">
        <v>108</v>
      </c>
      <c r="F64" s="91"/>
      <c r="G64" s="91"/>
      <c r="H64" s="91"/>
      <c r="I64" s="91"/>
      <c r="J64" s="91"/>
      <c r="K64" s="91"/>
      <c r="L64" s="336">
        <f>[9]Alliant!L64+'[9]City Gas'!L64:L65+[9]Florence!L64+'[9]MG&amp;E'!L64:L65+[9]MWNG!L64+[9]NSP!L64+[9]SCVNG!L64+'[9]SWL&amp;P'!L64:L65+[9]WEPCO!L64+'[9]WI Gas'!L64:L65+[9]WPSC!L64</f>
        <v>146382</v>
      </c>
    </row>
    <row r="65" spans="1:12" s="2" customFormat="1" x14ac:dyDescent="0.25">
      <c r="A65" s="94" t="s">
        <v>65</v>
      </c>
      <c r="B65" s="95"/>
      <c r="C65" s="96"/>
      <c r="D65" s="4">
        <f>[9]Alliant!D65+'[9]City Gas'!D65+[9]Florence!D65+'[9]MG&amp;E'!D65+[9]MWNG!D65+[9]NSP!D65+[9]SCVNG!D65+'[9]SWL&amp;P'!D65+[9]WEPCO!D65+'[9]WI Gas'!D65+[9]WPSC!D65</f>
        <v>795370</v>
      </c>
      <c r="E65" s="91"/>
      <c r="F65" s="91"/>
      <c r="G65" s="91"/>
      <c r="H65" s="91"/>
      <c r="I65" s="91"/>
      <c r="J65" s="91"/>
      <c r="K65" s="91"/>
      <c r="L65" s="336"/>
    </row>
    <row r="66" spans="1:12" s="2" customFormat="1" x14ac:dyDescent="0.25">
      <c r="A66" s="7"/>
      <c r="B66" s="8"/>
      <c r="C66" s="8"/>
      <c r="D66" s="8"/>
      <c r="E66" s="8"/>
      <c r="F66" s="8"/>
      <c r="G66" s="8"/>
      <c r="H66" s="8"/>
      <c r="I66" s="8"/>
      <c r="J66" s="8"/>
      <c r="K66" s="8"/>
      <c r="L66" s="9"/>
    </row>
    <row r="67" spans="1:12" s="2" customFormat="1" x14ac:dyDescent="0.25">
      <c r="A67" s="79" t="s">
        <v>67</v>
      </c>
      <c r="B67" s="79"/>
      <c r="C67" s="79"/>
      <c r="D67" s="79"/>
      <c r="E67" s="79" t="s">
        <v>68</v>
      </c>
      <c r="F67" s="79"/>
      <c r="G67" s="79"/>
      <c r="H67" s="79"/>
      <c r="I67" s="79"/>
      <c r="J67" s="79"/>
      <c r="K67" s="79"/>
      <c r="L67" s="79"/>
    </row>
    <row r="68" spans="1:12" s="2" customFormat="1" x14ac:dyDescent="0.25">
      <c r="A68" s="80" t="s">
        <v>69</v>
      </c>
      <c r="B68" s="80"/>
      <c r="C68" s="80"/>
      <c r="D68" s="106">
        <f>'[9]WI Gas'!D68:D69+[9]WEPCO!D68+[9]WPSC!D68+[9]Alliant!D68+[9]NSP!D68+[9]MWNG!D68+'[9]SWL&amp;P'!D68:D69+'[9]City Gas'!D68:D69+[9]SCVNG!D68+[9]Florence!D68+'[9]MG&amp;E'!D68:D69</f>
        <v>0</v>
      </c>
      <c r="E68" s="80" t="s">
        <v>70</v>
      </c>
      <c r="F68" s="80"/>
      <c r="G68" s="80"/>
      <c r="H68" s="80"/>
      <c r="I68" s="80"/>
      <c r="J68" s="80"/>
      <c r="K68" s="80"/>
      <c r="L68" s="109" t="s">
        <v>71</v>
      </c>
    </row>
    <row r="69" spans="1:12" s="2" customFormat="1" x14ac:dyDescent="0.25">
      <c r="A69" s="80"/>
      <c r="B69" s="80"/>
      <c r="C69" s="80"/>
      <c r="D69" s="106"/>
      <c r="E69" s="80"/>
      <c r="F69" s="80"/>
      <c r="G69" s="80"/>
      <c r="H69" s="80"/>
      <c r="I69" s="80"/>
      <c r="J69" s="80"/>
      <c r="K69" s="80"/>
      <c r="L69" s="109"/>
    </row>
    <row r="70" spans="1:12" x14ac:dyDescent="0.25">
      <c r="A70" s="18"/>
      <c r="B70" s="19"/>
      <c r="C70" s="19"/>
      <c r="D70" s="19"/>
      <c r="E70" s="19"/>
      <c r="F70" s="19"/>
      <c r="G70" s="19"/>
      <c r="H70" s="19"/>
      <c r="I70" s="19"/>
      <c r="J70" s="19"/>
      <c r="K70" s="19"/>
      <c r="L70" s="20"/>
    </row>
    <row r="71" spans="1:12" x14ac:dyDescent="0.25">
      <c r="A71" s="316" t="s">
        <v>72</v>
      </c>
      <c r="B71" s="316"/>
      <c r="C71" s="316"/>
      <c r="D71" s="316"/>
      <c r="E71" s="316"/>
      <c r="F71" s="316"/>
      <c r="G71" s="316"/>
      <c r="H71" s="316"/>
      <c r="I71" s="316"/>
      <c r="J71" s="316"/>
      <c r="K71" s="316"/>
      <c r="L71" s="316"/>
    </row>
    <row r="72" spans="1:12" x14ac:dyDescent="0.25">
      <c r="A72" s="313" t="s">
        <v>73</v>
      </c>
      <c r="B72" s="314"/>
      <c r="C72" s="314"/>
      <c r="D72" s="314"/>
      <c r="E72" s="314"/>
      <c r="F72" s="314"/>
      <c r="G72" s="314"/>
      <c r="H72" s="314"/>
      <c r="I72" s="314"/>
      <c r="J72" s="314"/>
      <c r="K72" s="314"/>
      <c r="L72" s="315"/>
    </row>
    <row r="73" spans="1:12" x14ac:dyDescent="0.25">
      <c r="A73" s="26" t="s">
        <v>18</v>
      </c>
      <c r="B73" s="333">
        <f>L12</f>
        <v>39976.601000000002</v>
      </c>
      <c r="C73" s="333"/>
      <c r="D73" s="27"/>
      <c r="E73" s="27"/>
      <c r="F73" s="27"/>
      <c r="G73" s="27"/>
      <c r="H73" s="27"/>
      <c r="I73" s="27"/>
      <c r="J73" s="27"/>
      <c r="K73" s="27"/>
      <c r="L73" s="28"/>
    </row>
    <row r="74" spans="1:12" x14ac:dyDescent="0.25">
      <c r="A74" s="26" t="s">
        <v>74</v>
      </c>
      <c r="B74" s="333">
        <f>L82</f>
        <v>30225.811346590905</v>
      </c>
      <c r="C74" s="333"/>
      <c r="D74" s="27"/>
      <c r="E74" s="27"/>
      <c r="F74" s="27"/>
      <c r="G74" s="27"/>
      <c r="H74" s="27"/>
      <c r="I74" s="27"/>
      <c r="J74" s="27"/>
      <c r="K74" s="27"/>
      <c r="L74" s="28"/>
    </row>
    <row r="75" spans="1:12" x14ac:dyDescent="0.25">
      <c r="A75" s="26" t="s">
        <v>75</v>
      </c>
      <c r="B75" s="333">
        <f>SUM(B73:C74)</f>
        <v>70202.412346590907</v>
      </c>
      <c r="C75" s="333"/>
      <c r="D75" s="27"/>
      <c r="E75" s="27"/>
      <c r="F75" s="27"/>
      <c r="G75" s="27"/>
      <c r="H75" s="27"/>
      <c r="I75" s="27"/>
      <c r="J75" s="27"/>
      <c r="K75" s="27"/>
      <c r="L75" s="28"/>
    </row>
    <row r="76" spans="1:12" x14ac:dyDescent="0.25">
      <c r="A76" s="26"/>
      <c r="B76" s="29"/>
      <c r="C76" s="29"/>
      <c r="D76" s="27"/>
      <c r="E76" s="27"/>
      <c r="F76" s="27"/>
      <c r="G76" s="27"/>
      <c r="H76" s="27"/>
      <c r="I76" s="27"/>
      <c r="J76" s="27"/>
      <c r="K76" s="27"/>
      <c r="L76" s="28"/>
    </row>
    <row r="77" spans="1:12" x14ac:dyDescent="0.25">
      <c r="A77" s="316" t="s">
        <v>76</v>
      </c>
      <c r="B77" s="316"/>
      <c r="C77" s="316"/>
      <c r="D77" s="316"/>
      <c r="E77" s="316"/>
      <c r="F77" s="316"/>
      <c r="G77" s="316"/>
      <c r="H77" s="316"/>
      <c r="I77" s="316"/>
      <c r="J77" s="316"/>
      <c r="K77" s="316"/>
      <c r="L77" s="316"/>
    </row>
    <row r="78" spans="1:12" ht="15.6" customHeight="1" x14ac:dyDescent="0.25">
      <c r="A78" s="313" t="s">
        <v>77</v>
      </c>
      <c r="B78" s="314"/>
      <c r="C78" s="314"/>
      <c r="D78" s="314"/>
      <c r="E78" s="314"/>
      <c r="F78" s="314"/>
      <c r="G78" s="314"/>
      <c r="H78" s="314"/>
      <c r="I78" s="314"/>
      <c r="J78" s="314"/>
      <c r="K78" s="314"/>
      <c r="L78" s="315"/>
    </row>
    <row r="79" spans="1:12" ht="15.6" customHeight="1" x14ac:dyDescent="0.25">
      <c r="A79" s="30"/>
      <c r="B79" s="326" t="s">
        <v>5</v>
      </c>
      <c r="C79" s="326"/>
      <c r="D79" s="326"/>
      <c r="E79" s="326"/>
      <c r="F79" s="326" t="s">
        <v>6</v>
      </c>
      <c r="G79" s="326" t="s">
        <v>7</v>
      </c>
      <c r="H79" s="326" t="s">
        <v>8</v>
      </c>
      <c r="I79" s="327" t="s">
        <v>9</v>
      </c>
      <c r="J79" s="328" t="s">
        <v>10</v>
      </c>
      <c r="K79" s="329"/>
      <c r="L79" s="332" t="s">
        <v>11</v>
      </c>
    </row>
    <row r="80" spans="1:12" ht="15.6" customHeight="1" x14ac:dyDescent="0.25">
      <c r="A80" s="30"/>
      <c r="B80" s="322" t="s">
        <v>12</v>
      </c>
      <c r="C80" s="322"/>
      <c r="D80" s="322" t="s">
        <v>13</v>
      </c>
      <c r="E80" s="322"/>
      <c r="F80" s="322"/>
      <c r="G80" s="322"/>
      <c r="H80" s="322"/>
      <c r="I80" s="325"/>
      <c r="J80" s="328"/>
      <c r="K80" s="329"/>
      <c r="L80" s="319"/>
    </row>
    <row r="81" spans="1:12" x14ac:dyDescent="0.25">
      <c r="A81" s="30"/>
      <c r="B81" s="31" t="s">
        <v>14</v>
      </c>
      <c r="C81" s="31" t="s">
        <v>15</v>
      </c>
      <c r="D81" s="31" t="s">
        <v>16</v>
      </c>
      <c r="E81" s="31" t="s">
        <v>17</v>
      </c>
      <c r="F81" s="322"/>
      <c r="G81" s="322"/>
      <c r="H81" s="322"/>
      <c r="I81" s="325"/>
      <c r="J81" s="330"/>
      <c r="K81" s="331"/>
      <c r="L81" s="319"/>
    </row>
    <row r="82" spans="1:12" x14ac:dyDescent="0.25">
      <c r="A82" s="32" t="s">
        <v>74</v>
      </c>
      <c r="B82" s="31">
        <f>'[9]WI Gas'!B82+[9]WEPCO!B82+[9]WPSC!B82+[9]Alliant!B82+[9]NSP!B82+[9]MWNG!B82+'[9]SWL&amp;P'!B82+'[9]City Gas'!B82+[9]SCVNG!B82+[9]Florence!B82+'[9]MG&amp;E'!B82</f>
        <v>0</v>
      </c>
      <c r="C82" s="31">
        <f>'[9]WI Gas'!C82+[9]WEPCO!C82+[9]WPSC!C82+[9]Alliant!C82+[9]NSP!C82+[9]MWNG!C82+'[9]SWL&amp;P'!C82+'[9]City Gas'!C82+[9]SCVNG!C82+[9]Florence!C82+'[9]MG&amp;E'!C82</f>
        <v>13.466666666666667</v>
      </c>
      <c r="D82" s="31">
        <f>'[9]WI Gas'!D82+[9]WEPCO!D82+[9]WPSC!D82+[9]Alliant!D82+[9]NSP!D82+[9]MWNG!D82+'[9]SWL&amp;P'!D82+'[9]City Gas'!D82+[9]SCVNG!D82+[9]Florence!D82+'[9]MG&amp;E'!D82</f>
        <v>0</v>
      </c>
      <c r="E82" s="31">
        <f>'[9]WI Gas'!E82+[9]WEPCO!E82+[9]WPSC!E82+[9]Alliant!E82+[9]NSP!E82+[9]MWNG!E82+'[9]SWL&amp;P'!E82+'[9]City Gas'!E82+[9]SCVNG!E82+[9]Florence!E82+'[9]MG&amp;E'!E82</f>
        <v>4349.1146344696963</v>
      </c>
      <c r="F82" s="31">
        <f>'[9]WI Gas'!F82+[9]WEPCO!F82+[9]WPSC!F82+[9]Alliant!F82+[9]NSP!F82+[9]MWNG!F82+'[9]SWL&amp;P'!F82+'[9]City Gas'!F82+[9]SCVNG!F82+[9]Florence!F82+'[9]MG&amp;E'!F82</f>
        <v>0</v>
      </c>
      <c r="G82" s="31">
        <f>'[9]WI Gas'!G82+[9]WEPCO!G82+[9]WPSC!G82+[9]Alliant!G82+[9]NSP!G82+[9]MWNG!G82+'[9]SWL&amp;P'!G82+'[9]City Gas'!G82+[9]SCVNG!G82+[9]Florence!G82+'[9]MG&amp;E'!G82</f>
        <v>196.17518939393938</v>
      </c>
      <c r="H82" s="31">
        <f>'[9]WI Gas'!H82+[9]WEPCO!H82+[9]WPSC!H82+[9]Alliant!H82+[9]NSP!H82+[9]MWNG!H82+'[9]SWL&amp;P'!H82+'[9]City Gas'!H82+[9]SCVNG!H82+[9]Florence!H82+'[9]MG&amp;E'!H82</f>
        <v>0</v>
      </c>
      <c r="I82" s="31">
        <f>'[9]WI Gas'!I82+[9]WEPCO!I82+[9]WPSC!I82+[9]Alliant!I82+[9]NSP!I82+[9]MWNG!I82+'[9]SWL&amp;P'!I82+'[9]City Gas'!I82+[9]SCVNG!I82+[9]Florence!I82+'[9]MG&amp;E'!I82</f>
        <v>25625.641030303028</v>
      </c>
      <c r="J82" s="317">
        <f>'[9]WI Gas'!J82:K82+[9]WEPCO!J82+[9]WPSC!J82+[9]Alliant!J82+[9]NSP!J82+[9]MWNG!J82+'[9]SWL&amp;P'!J82:K82+'[9]City Gas'!J82:K82+[9]SCVNG!J82+[9]Florence!J82+'[9]MG&amp;E'!J82:K82</f>
        <v>41.413825757575758</v>
      </c>
      <c r="K82" s="323"/>
      <c r="L82" s="33">
        <f>SUM(B82:J82)</f>
        <v>30225.811346590905</v>
      </c>
    </row>
    <row r="83" spans="1:12" x14ac:dyDescent="0.25">
      <c r="A83" s="34"/>
      <c r="B83" s="27"/>
      <c r="C83" s="27"/>
      <c r="D83" s="27"/>
      <c r="E83" s="27"/>
      <c r="F83" s="27"/>
      <c r="G83" s="27"/>
      <c r="H83" s="27"/>
      <c r="I83" s="27"/>
      <c r="J83" s="27"/>
      <c r="K83" s="27"/>
      <c r="L83" s="28"/>
    </row>
    <row r="84" spans="1:12" x14ac:dyDescent="0.25">
      <c r="A84" s="324" t="s">
        <v>78</v>
      </c>
      <c r="B84" s="324"/>
      <c r="C84" s="324"/>
      <c r="D84" s="324"/>
      <c r="E84" s="324"/>
      <c r="F84" s="324"/>
      <c r="G84" s="324"/>
      <c r="H84" s="324"/>
      <c r="I84" s="324"/>
      <c r="J84" s="324"/>
      <c r="K84" s="324"/>
      <c r="L84" s="324"/>
    </row>
    <row r="85" spans="1:12" x14ac:dyDescent="0.25">
      <c r="A85" s="35" t="s">
        <v>21</v>
      </c>
      <c r="B85" s="31" t="s">
        <v>22</v>
      </c>
      <c r="C85" s="31" t="s">
        <v>35</v>
      </c>
      <c r="D85" s="325" t="s">
        <v>36</v>
      </c>
      <c r="E85" s="325"/>
      <c r="F85" s="325" t="s">
        <v>24</v>
      </c>
      <c r="G85" s="325"/>
      <c r="H85" s="325" t="s">
        <v>25</v>
      </c>
      <c r="I85" s="325"/>
      <c r="J85" s="317" t="s">
        <v>37</v>
      </c>
      <c r="K85" s="323"/>
      <c r="L85" s="33" t="s">
        <v>11</v>
      </c>
    </row>
    <row r="86" spans="1:12" x14ac:dyDescent="0.25">
      <c r="A86" s="32" t="s">
        <v>5</v>
      </c>
      <c r="B86" s="31">
        <f>'[9]WI Gas'!B86+[9]WEPCO!B86+[9]WPSC!B86+[9]Alliant!B86+[9]NSP!B86+[9]MWNG!B86+'[9]SWL&amp;P'!B86+'[9]City Gas'!B86+[9]SCVNG!B86+[9]Florence!B86+'[9]MG&amp;E'!B86</f>
        <v>5.7386363636363638E-2</v>
      </c>
      <c r="C86" s="31">
        <f>'[9]WI Gas'!C86+[9]WEPCO!C86+[9]WPSC!C86+[9]Alliant!C86+[9]NSP!C86+[9]MWNG!C86+'[9]SWL&amp;P'!C86+'[9]City Gas'!C86+[9]SCVNG!C86+[9]Florence!C86+'[9]MG&amp;E'!C86</f>
        <v>3851.052553030303</v>
      </c>
      <c r="D86" s="317">
        <f>'[9]WI Gas'!D86:E86+[9]WEPCO!D86+[9]WPSC!D86+[9]Alliant!D86+[9]NSP!D86+[9]MWNG!D86+'[9]SWL&amp;P'!D86:E86+'[9]City Gas'!D86:E86+[9]SCVNG!D86+[9]Florence!D86+'[9]MG&amp;E'!D86:E86</f>
        <v>485.93215151515142</v>
      </c>
      <c r="E86" s="323"/>
      <c r="F86" s="317">
        <f>'[9]WI Gas'!F86:G86+[9]WEPCO!F86+[9]WPSC!F86+[9]Alliant!F86+[9]NSP!F86+[9]MWNG!F86+'[9]SWL&amp;P'!F86:G86+'[9]City Gas'!F86:G86+[9]SCVNG!F86+[9]Florence!F86+'[9]MG&amp;E'!F86:G86</f>
        <v>21.398823863636363</v>
      </c>
      <c r="G86" s="323"/>
      <c r="H86" s="317">
        <f>'[9]WI Gas'!H86:I86+[9]WEPCO!H86+[9]WPSC!H86+[9]Alliant!H86+[9]NSP!H86+[9]MWNG!H86+'[9]SWL&amp;P'!H86:I86+'[9]City Gas'!H86:I86+[9]SCVNG!H86+[9]Florence!H86+'[9]MG&amp;E'!H86:I86</f>
        <v>4.0003200757575756</v>
      </c>
      <c r="I86" s="323"/>
      <c r="J86" s="317">
        <f>'[9]WI Gas'!J86:K86+[9]WEPCO!J86+[9]WPSC!J86+[9]Alliant!J86+[9]NSP!J86+[9]MWNG!J86+'[9]SWL&amp;P'!J86:K86+'[9]City Gas'!J86:K86+[9]SCVNG!J86+[9]Florence!J86+'[9]MG&amp;E'!J86:K86</f>
        <v>0.14006628787878789</v>
      </c>
      <c r="K86" s="323"/>
      <c r="L86" s="33">
        <f>SUM(B86:J86)</f>
        <v>4362.5813011363634</v>
      </c>
    </row>
    <row r="87" spans="1:12" x14ac:dyDescent="0.25">
      <c r="A87" s="32" t="s">
        <v>28</v>
      </c>
      <c r="B87" s="31">
        <f>'[9]WI Gas'!B87+[9]WEPCO!B87+[9]WPSC!B87+[9]Alliant!B87+[9]NSP!B87+[9]MWNG!B87+'[9]SWL&amp;P'!B87+'[9]City Gas'!B87+[9]SCVNG!B87+[9]Florence!B87+'[9]MG&amp;E'!B87</f>
        <v>0</v>
      </c>
      <c r="C87" s="31">
        <f>'[9]WI Gas'!C87+[9]WEPCO!C87+[9]WPSC!C87+[9]Alliant!C87+[9]NSP!C87+[9]MWNG!C87+'[9]SWL&amp;P'!C87+'[9]City Gas'!C87+[9]SCVNG!C87+[9]Florence!C87+'[9]MG&amp;E'!C87</f>
        <v>0</v>
      </c>
      <c r="D87" s="317">
        <f>'[9]WI Gas'!D87:E87+[9]WEPCO!D87+[9]WPSC!D87+[9]Alliant!D87+[9]NSP!D87+[9]MWNG!D87+'[9]SWL&amp;P'!D87:E87+'[9]City Gas'!D87:E87+[9]SCVNG!D87+[9]Florence!D87+'[9]MG&amp;E'!D87:E87</f>
        <v>0</v>
      </c>
      <c r="E87" s="323"/>
      <c r="F87" s="317">
        <f>'[9]WI Gas'!F87:G87+[9]WEPCO!F87+[9]WPSC!F87+[9]Alliant!F87+[9]NSP!F87+[9]MWNG!F87+'[9]SWL&amp;P'!F87:G87+'[9]City Gas'!F87:G87+[9]SCVNG!F87+[9]Florence!F87+'[9]MG&amp;E'!F87:G87</f>
        <v>0</v>
      </c>
      <c r="G87" s="323"/>
      <c r="H87" s="317">
        <f>'[9]WI Gas'!H87:I87+[9]WEPCO!H87+[9]WPSC!H87+[9]Alliant!H87+[9]NSP!H87+[9]MWNG!H87+'[9]SWL&amp;P'!H87:I87+'[9]City Gas'!H87:I87+[9]SCVNG!H87+[9]Florence!H87+'[9]MG&amp;E'!H87:I87</f>
        <v>0</v>
      </c>
      <c r="I87" s="323"/>
      <c r="J87" s="317">
        <f>'[9]WI Gas'!J87:K87+[9]WEPCO!J87+[9]WPSC!J87+[9]Alliant!J87+[9]NSP!J87+[9]MWNG!J87+'[9]SWL&amp;P'!J87:K87+'[9]City Gas'!J87:K87+[9]SCVNG!J87+[9]Florence!J87+'[9]MG&amp;E'!J87:K87</f>
        <v>0</v>
      </c>
      <c r="K87" s="323"/>
      <c r="L87" s="33">
        <f t="shared" ref="L87:L94" si="4">SUM(B87:J87)</f>
        <v>0</v>
      </c>
    </row>
    <row r="88" spans="1:12" x14ac:dyDescent="0.25">
      <c r="A88" s="32" t="s">
        <v>7</v>
      </c>
      <c r="B88" s="31">
        <f>'[9]WI Gas'!B88+[9]WEPCO!B88+[9]WPSC!B88+[9]Alliant!B88+[9]NSP!B88+[9]MWNG!B88+'[9]SWL&amp;P'!B88+'[9]City Gas'!B88+[9]SCVNG!B88+[9]Florence!B88+'[9]MG&amp;E'!B88</f>
        <v>0</v>
      </c>
      <c r="C88" s="31">
        <f>'[9]WI Gas'!C88+[9]WEPCO!C88+[9]WPSC!C88+[9]Alliant!C88+[9]NSP!C88+[9]MWNG!C88+'[9]SWL&amp;P'!C88+'[9]City Gas'!C88+[9]SCVNG!C88+[9]Florence!C88+'[9]MG&amp;E'!C88</f>
        <v>1.2581439393939395</v>
      </c>
      <c r="D88" s="317">
        <f>'[9]WI Gas'!D88:E88+[9]WEPCO!D88+[9]WPSC!D88+[9]Alliant!D88+[9]NSP!D88+[9]MWNG!D88+'[9]SWL&amp;P'!D88:E88+'[9]City Gas'!D88:E88+[9]SCVNG!D88+[9]Florence!D88+'[9]MG&amp;E'!D88:E88</f>
        <v>194.91704545454544</v>
      </c>
      <c r="E88" s="323"/>
      <c r="F88" s="317">
        <f>'[9]WI Gas'!F88:G88+[9]WEPCO!F88+[9]WPSC!F88+[9]Alliant!F88+[9]NSP!F88+[9]MWNG!F88+'[9]SWL&amp;P'!F88:G88+'[9]City Gas'!F88:G88+[9]SCVNG!F88+[9]Florence!F88+'[9]MG&amp;E'!F88:G88</f>
        <v>0</v>
      </c>
      <c r="G88" s="323"/>
      <c r="H88" s="317">
        <f>'[9]WI Gas'!H88:I88+[9]WEPCO!H88+[9]WPSC!H88+[9]Alliant!H88+[9]NSP!H88+[9]MWNG!H88+'[9]SWL&amp;P'!H88:I88+'[9]City Gas'!H88:I88+[9]SCVNG!H88+[9]Florence!H88+'[9]MG&amp;E'!H88:I88</f>
        <v>0</v>
      </c>
      <c r="I88" s="323"/>
      <c r="J88" s="317">
        <f>'[9]WI Gas'!J88:K88+[9]WEPCO!J88+[9]WPSC!J88+[9]Alliant!J88+[9]NSP!J88+[9]MWNG!J88+'[9]SWL&amp;P'!J88:K88+'[9]City Gas'!J88:K88+[9]SCVNG!J88+[9]Florence!J88+'[9]MG&amp;E'!J88:K88</f>
        <v>0</v>
      </c>
      <c r="K88" s="323"/>
      <c r="L88" s="33">
        <f t="shared" si="4"/>
        <v>196.17518939393938</v>
      </c>
    </row>
    <row r="89" spans="1:12" x14ac:dyDescent="0.25">
      <c r="A89" s="32" t="s">
        <v>29</v>
      </c>
      <c r="B89" s="31">
        <f>'[9]WI Gas'!B89+[9]WEPCO!B89+[9]WPSC!B89+[9]Alliant!B89+[9]NSP!B89+[9]MWNG!B89+'[9]SWL&amp;P'!B89+'[9]City Gas'!B89+[9]SCVNG!B89+[9]Florence!B89+'[9]MG&amp;E'!B89</f>
        <v>0</v>
      </c>
      <c r="C89" s="31">
        <f>'[9]WI Gas'!C89+[9]WEPCO!C89+[9]WPSC!C89+[9]Alliant!C89+[9]NSP!C89+[9]MWNG!C89+'[9]SWL&amp;P'!C89+'[9]City Gas'!C89+[9]SCVNG!C89+[9]Florence!C89+'[9]MG&amp;E'!C89</f>
        <v>0</v>
      </c>
      <c r="D89" s="317">
        <f>'[9]WI Gas'!D89:E89+[9]WEPCO!D89+[9]WPSC!D89+[9]Alliant!D89+[9]NSP!D89+[9]MWNG!D89+'[9]SWL&amp;P'!D89:E89+'[9]City Gas'!D89:E89+[9]SCVNG!D89+[9]Florence!D89+'[9]MG&amp;E'!D89:E89</f>
        <v>0</v>
      </c>
      <c r="E89" s="323"/>
      <c r="F89" s="317">
        <f>'[9]WI Gas'!F89:G89+[9]WEPCO!F89+[9]WPSC!F89+[9]Alliant!F89+[9]NSP!F89+[9]MWNG!F89+'[9]SWL&amp;P'!F89:G89+'[9]City Gas'!F89:G89+[9]SCVNG!F89+[9]Florence!F89+'[9]MG&amp;E'!F89:G89</f>
        <v>0</v>
      </c>
      <c r="G89" s="323"/>
      <c r="H89" s="317">
        <f>'[9]WI Gas'!H89:I89+[9]WEPCO!H89+[9]WPSC!H89+[9]Alliant!H89+[9]NSP!H89+[9]MWNG!H89+'[9]SWL&amp;P'!H89:I89+'[9]City Gas'!H89:I89+[9]SCVNG!H89+[9]Florence!H89+'[9]MG&amp;E'!H89:I89</f>
        <v>0</v>
      </c>
      <c r="I89" s="323"/>
      <c r="J89" s="317">
        <f>'[9]WI Gas'!J89:K89+[9]WEPCO!J89+[9]WPSC!J89+[9]Alliant!J89+[9]NSP!J89+[9]MWNG!J89+'[9]SWL&amp;P'!J89:K89+'[9]City Gas'!J89:K89+[9]SCVNG!J89+[9]Florence!J89+'[9]MG&amp;E'!J89:K89</f>
        <v>0</v>
      </c>
      <c r="K89" s="323"/>
      <c r="L89" s="33">
        <f t="shared" si="4"/>
        <v>0</v>
      </c>
    </row>
    <row r="90" spans="1:12" x14ac:dyDescent="0.25">
      <c r="A90" s="32" t="s">
        <v>30</v>
      </c>
      <c r="B90" s="31">
        <f>'[9]WI Gas'!B90+[9]WEPCO!B90+[9]WPSC!B90+[9]Alliant!B90+[9]NSP!B90+[9]MWNG!B90+'[9]SWL&amp;P'!B90+'[9]City Gas'!B90+[9]SCVNG!B90+[9]Florence!B90+'[9]MG&amp;E'!B90</f>
        <v>0</v>
      </c>
      <c r="C90" s="31">
        <f>'[9]WI Gas'!C90+[9]WEPCO!C90+[9]WPSC!C90+[9]Alliant!C90+[9]NSP!C90+[9]MWNG!C90+'[9]SWL&amp;P'!C90+'[9]City Gas'!C90+[9]SCVNG!C90+[9]Florence!C90+'[9]MG&amp;E'!C90</f>
        <v>1.4333333333333333</v>
      </c>
      <c r="D90" s="317">
        <f>'[9]WI Gas'!D90:E90+[9]WEPCO!D90+[9]WPSC!D90+[9]Alliant!D90+[9]NSP!D90+[9]MWNG!D90+'[9]SWL&amp;P'!D90:E90+'[9]City Gas'!D90:E90+[9]SCVNG!D90+[9]Florence!D90+'[9]MG&amp;E'!D90:E90</f>
        <v>211.02575757575758</v>
      </c>
      <c r="E90" s="323"/>
      <c r="F90" s="317">
        <f>'[9]WI Gas'!F90:G90+[9]WEPCO!F90+[9]WPSC!F90+[9]Alliant!F90+[9]NSP!F90+[9]MWNG!F90+'[9]SWL&amp;P'!F90:G90+'[9]City Gas'!F90:G90+[9]SCVNG!F90+[9]Florence!F90+'[9]MG&amp;E'!F90:G90</f>
        <v>0</v>
      </c>
      <c r="G90" s="323"/>
      <c r="H90" s="317">
        <f>'[9]WI Gas'!H90:I90+[9]WEPCO!H90+[9]WPSC!H90+[9]Alliant!H90+[9]NSP!H90+[9]MWNG!H90+'[9]SWL&amp;P'!H90:I90+'[9]City Gas'!H90:I90+[9]SCVNG!H90+[9]Florence!H90+'[9]MG&amp;E'!H90:I90</f>
        <v>0</v>
      </c>
      <c r="I90" s="323"/>
      <c r="J90" s="317">
        <f>'[9]WI Gas'!J90:K90+[9]WEPCO!J90+[9]WPSC!J90+[9]Alliant!J90+[9]NSP!J90+[9]MWNG!J90+'[9]SWL&amp;P'!J90:K90+'[9]City Gas'!J90:K90+[9]SCVNG!J90+[9]Florence!J90+'[9]MG&amp;E'!J90:K90</f>
        <v>0</v>
      </c>
      <c r="K90" s="323"/>
      <c r="L90" s="33">
        <f t="shared" si="4"/>
        <v>212.45909090909092</v>
      </c>
    </row>
    <row r="91" spans="1:12" x14ac:dyDescent="0.25">
      <c r="A91" s="32" t="s">
        <v>31</v>
      </c>
      <c r="B91" s="31">
        <f>'[9]WI Gas'!B91+[9]WEPCO!B91+[9]WPSC!B91+[9]Alliant!B91+[9]NSP!B91+[9]MWNG!B91+'[9]SWL&amp;P'!B91+'[9]City Gas'!B91+[9]SCVNG!B91+[9]Florence!B91+'[9]MG&amp;E'!B91</f>
        <v>0.51647727272727273</v>
      </c>
      <c r="C91" s="31">
        <f>'[9]WI Gas'!C91+[9]WEPCO!C91+[9]WPSC!C91+[9]Alliant!C91+[9]NSP!C91+[9]MWNG!C91+'[9]SWL&amp;P'!C91+'[9]City Gas'!C91+[9]SCVNG!C91+[9]Florence!C91+'[9]MG&amp;E'!C91</f>
        <v>25076.895259469697</v>
      </c>
      <c r="D91" s="317">
        <f>'[9]WI Gas'!D91:E91+[9]WEPCO!D91+[9]WPSC!D91+[9]Alliant!D91+[9]NSP!D91+[9]MWNG!D91+'[9]SWL&amp;P'!D91:E91+'[9]City Gas'!D91:E91+[9]SCVNG!D91+[9]Florence!D91+'[9]MG&amp;E'!D91:E91</f>
        <v>312.11142045454545</v>
      </c>
      <c r="E91" s="323"/>
      <c r="F91" s="317">
        <f>'[9]WI Gas'!F91:G91+[9]WEPCO!F91+[9]WPSC!F91+[9]Alliant!F91+[9]NSP!F91+[9]MWNG!F91+'[9]SWL&amp;P'!F91:G91+'[9]City Gas'!F91:G91+[9]SCVNG!F91+[9]Florence!F91+'[9]MG&amp;E'!F91:G91</f>
        <v>21.760227272727271</v>
      </c>
      <c r="G91" s="323"/>
      <c r="H91" s="317">
        <f>'[9]WI Gas'!H91:I91+[9]WEPCO!H91+[9]WPSC!H91+[9]Alliant!H91+[9]NSP!H91+[9]MWNG!H91+'[9]SWL&amp;P'!H91:I91+'[9]City Gas'!H91:I91+[9]SCVNG!H91+[9]Florence!H91+'[9]MG&amp;E'!H91:I91</f>
        <v>1.8602973484848486</v>
      </c>
      <c r="I91" s="323"/>
      <c r="J91" s="317">
        <f>'[9]WI Gas'!J91:K91+[9]WEPCO!J91+[9]WPSC!J91+[9]Alliant!J91+[9]NSP!J91+[9]MWNG!J91+'[9]SWL&amp;P'!J91:K91+'[9]City Gas'!J91:K91+[9]SCVNG!J91+[9]Florence!J91+'[9]MG&amp;E'!J91:K91</f>
        <v>0</v>
      </c>
      <c r="K91" s="323"/>
      <c r="L91" s="33">
        <f t="shared" si="4"/>
        <v>25413.143681818179</v>
      </c>
    </row>
    <row r="92" spans="1:12" x14ac:dyDescent="0.25">
      <c r="A92" s="32" t="s">
        <v>32</v>
      </c>
      <c r="B92" s="31">
        <f>'[9]WI Gas'!B92+[9]WEPCO!B92+[9]WPSC!B92+[9]Alliant!B92+[9]NSP!B92+[9]MWNG!B92+'[9]SWL&amp;P'!B92+'[9]City Gas'!B92+[9]SCVNG!B92+[9]Florence!B92+'[9]MG&amp;E'!B92</f>
        <v>0</v>
      </c>
      <c r="C92" s="31">
        <f>'[9]WI Gas'!C92+[9]WEPCO!C92+[9]WPSC!C92+[9]Alliant!C92+[9]NSP!C92+[9]MWNG!C92+'[9]SWL&amp;P'!C92+'[9]City Gas'!C92+[9]SCVNG!C92+[9]Florence!C92+'[9]MG&amp;E'!C92</f>
        <v>0</v>
      </c>
      <c r="D92" s="317">
        <f>'[9]WI Gas'!D92:E92+[9]WEPCO!D92+[9]WPSC!D92+[9]Alliant!D92+[9]NSP!D92+[9]MWNG!D92+'[9]SWL&amp;P'!D92:E92+'[9]City Gas'!D92:E92+[9]SCVNG!D92+[9]Florence!D92+'[9]MG&amp;E'!D92:E92</f>
        <v>0</v>
      </c>
      <c r="E92" s="323"/>
      <c r="F92" s="317">
        <f>'[9]WI Gas'!F92:G92+[9]WEPCO!F92+[9]WPSC!F92+[9]Alliant!F92+[9]NSP!F92+[9]MWNG!F92+'[9]SWL&amp;P'!F92:G92+'[9]City Gas'!F92:G92+[9]SCVNG!F92+[9]Florence!F92+'[9]MG&amp;E'!F92:G92</f>
        <v>0</v>
      </c>
      <c r="G92" s="323"/>
      <c r="H92" s="317">
        <f>'[9]WI Gas'!H92:I92+[9]WEPCO!H92+[9]WPSC!H92+[9]Alliant!H92+[9]NSP!H92+[9]MWNG!H92+'[9]SWL&amp;P'!H92:I92+'[9]City Gas'!H92:I92+[9]SCVNG!H92+[9]Florence!H92+'[9]MG&amp;E'!H92:I92</f>
        <v>0</v>
      </c>
      <c r="I92" s="323"/>
      <c r="J92" s="317">
        <f>'[9]WI Gas'!J92:K92+[9]WEPCO!J92+[9]WPSC!J92+[9]Alliant!J92+[9]NSP!J92+[9]MWNG!J92+'[9]SWL&amp;P'!J92:K92+'[9]City Gas'!J92:K92+[9]SCVNG!J92+[9]Florence!J92+'[9]MG&amp;E'!J92:K92</f>
        <v>0</v>
      </c>
      <c r="K92" s="323"/>
      <c r="L92" s="33">
        <f t="shared" si="4"/>
        <v>0</v>
      </c>
    </row>
    <row r="93" spans="1:12" x14ac:dyDescent="0.25">
      <c r="A93" s="32" t="s">
        <v>10</v>
      </c>
      <c r="B93" s="31">
        <f>'[9]WI Gas'!B93+[9]WEPCO!B93+[9]WPSC!B93+[9]Alliant!B93+[9]NSP!B93+[9]MWNG!B93+'[9]SWL&amp;P'!B93+'[9]City Gas'!B93+[9]SCVNG!B93+[9]Florence!B93+'[9]MG&amp;E'!B93</f>
        <v>0</v>
      </c>
      <c r="C93" s="31">
        <f>'[9]WI Gas'!C93+[9]WEPCO!C93+[9]WPSC!C93+[9]Alliant!C93+[9]NSP!C93+[9]MWNG!C93+'[9]SWL&amp;P'!C93+'[9]City Gas'!C93+[9]SCVNG!C93+[9]Florence!C93+'[9]MG&amp;E'!C93</f>
        <v>3.8257575757575754E-2</v>
      </c>
      <c r="D93" s="317">
        <f>'[9]WI Gas'!D93:E93+[9]WEPCO!D93+[9]WPSC!D93+[9]Alliant!D93+[9]NSP!D93+[9]MWNG!D93+'[9]SWL&amp;P'!D93:E93+'[9]City Gas'!D93:E93+[9]SCVNG!D93+[9]Florence!D93+'[9]MG&amp;E'!D93:E93</f>
        <v>0</v>
      </c>
      <c r="E93" s="323"/>
      <c r="F93" s="317">
        <f>'[9]WI Gas'!F93:G93+[9]WEPCO!F93+[9]WPSC!F93+[9]Alliant!F93+[9]NSP!F93+[9]MWNG!F93+'[9]SWL&amp;P'!F93:G93+'[9]City Gas'!F93:G93+[9]SCVNG!F93+[9]Florence!F93+'[9]MG&amp;E'!F93:G93</f>
        <v>0</v>
      </c>
      <c r="G93" s="323"/>
      <c r="H93" s="317">
        <f>'[9]WI Gas'!H93:I93+[9]WEPCO!H93+[9]WPSC!H93+[9]Alliant!H93+[9]NSP!H93+[9]MWNG!H93+'[9]SWL&amp;P'!H93:I93+'[9]City Gas'!H93:I93+[9]SCVNG!H93+[9]Florence!H93+'[9]MG&amp;E'!H93:I93</f>
        <v>0</v>
      </c>
      <c r="I93" s="323"/>
      <c r="J93" s="317">
        <f>'[9]WI Gas'!J93:K93+[9]WEPCO!J93+[9]WPSC!J93+[9]Alliant!J93+[9]NSP!J93+[9]MWNG!J93+'[9]SWL&amp;P'!J93:K93+'[9]City Gas'!J93:K93+[9]SCVNG!J93+[9]Florence!J93+'[9]MG&amp;E'!J93:K93</f>
        <v>0</v>
      </c>
      <c r="K93" s="323"/>
      <c r="L93" s="33">
        <f t="shared" si="4"/>
        <v>3.8257575757575754E-2</v>
      </c>
    </row>
    <row r="94" spans="1:12" x14ac:dyDescent="0.25">
      <c r="A94" s="32" t="s">
        <v>10</v>
      </c>
      <c r="B94" s="31">
        <f>'[9]WI Gas'!B94+[9]WEPCO!B94+[9]WPSC!B94+[9]Alliant!B94+[9]NSP!B94+[9]MWNG!B94+'[9]SWL&amp;P'!B94+'[9]City Gas'!B94+[9]SCVNG!B94+[9]Florence!B94+'[9]MG&amp;E'!B94</f>
        <v>6.3316287878787882</v>
      </c>
      <c r="C94" s="31">
        <f>'[9]WI Gas'!C94+[9]WEPCO!C94+[9]WPSC!C94+[9]Alliant!C94+[9]NSP!C94+[9]MWNG!C94+'[9]SWL&amp;P'!C94+'[9]City Gas'!C94+[9]SCVNG!C94+[9]Florence!C94+'[9]MG&amp;E'!C94</f>
        <v>33.666666666666664</v>
      </c>
      <c r="D94" s="317">
        <f>'[9]WI Gas'!D94:E94+[9]WEPCO!D94+[9]WPSC!D94+[9]Alliant!D94+[9]NSP!D94+[9]MWNG!D94+'[9]SWL&amp;P'!D94:E94+'[9]City Gas'!D94:E94+[9]SCVNG!D94+[9]Florence!D94+'[9]MG&amp;E'!D94:E94</f>
        <v>1.3581439393939394</v>
      </c>
      <c r="E94" s="323"/>
      <c r="F94" s="317">
        <f>'[9]WI Gas'!F94:G94+[9]WEPCO!F94+[9]WPSC!F94+[9]Alliant!F94+[9]NSP!F94+[9]MWNG!F94+'[9]SWL&amp;P'!F94:G94+'[9]City Gas'!F94:G94+[9]SCVNG!F94+[9]Florence!F94+'[9]MG&amp;E'!F94:G94</f>
        <v>5.7386363636363638E-2</v>
      </c>
      <c r="G94" s="323"/>
      <c r="H94" s="317">
        <f>'[9]WI Gas'!H94:I94+[9]WEPCO!H94+[9]WPSC!H94+[9]Alliant!H94+[9]NSP!H94+[9]MWNG!H94+'[9]SWL&amp;P'!H94:I94+'[9]City Gas'!H94:I94+[9]SCVNG!H94+[9]Florence!H94+'[9]MG&amp;E'!H94:I94</f>
        <v>0</v>
      </c>
      <c r="I94" s="323"/>
      <c r="J94" s="317">
        <f>'[9]WI Gas'!J94:K94+[9]WEPCO!J94+[9]WPSC!J94+[9]Alliant!J94+[9]NSP!J94+[9]MWNG!J94+'[9]SWL&amp;P'!J94:K94+'[9]City Gas'!J94:K94+[9]SCVNG!J94+[9]Florence!J94+'[9]MG&amp;E'!J94:K94</f>
        <v>0</v>
      </c>
      <c r="K94" s="323"/>
      <c r="L94" s="33">
        <f t="shared" si="4"/>
        <v>41.413825757575758</v>
      </c>
    </row>
    <row r="95" spans="1:12" x14ac:dyDescent="0.25">
      <c r="A95" s="36" t="s">
        <v>11</v>
      </c>
      <c r="B95" s="33">
        <f>SUM(B86:B94)</f>
        <v>6.9054924242424249</v>
      </c>
      <c r="C95" s="33">
        <f t="shared" ref="C95:J95" si="5">SUM(C86:C94)</f>
        <v>28964.344214015153</v>
      </c>
      <c r="D95" s="319">
        <f t="shared" si="5"/>
        <v>1205.344518939394</v>
      </c>
      <c r="E95" s="319">
        <f t="shared" si="5"/>
        <v>0</v>
      </c>
      <c r="F95" s="319">
        <f t="shared" si="5"/>
        <v>43.216437499999991</v>
      </c>
      <c r="G95" s="319">
        <f t="shared" si="5"/>
        <v>0</v>
      </c>
      <c r="H95" s="319">
        <f t="shared" si="5"/>
        <v>5.8606174242424238</v>
      </c>
      <c r="I95" s="319">
        <f t="shared" si="5"/>
        <v>0</v>
      </c>
      <c r="J95" s="320">
        <f t="shared" si="5"/>
        <v>0.14006628787878789</v>
      </c>
      <c r="K95" s="321"/>
      <c r="L95" s="33">
        <f t="shared" ref="L95" si="6">SUM(L86:L94)</f>
        <v>30225.811346590908</v>
      </c>
    </row>
    <row r="96" spans="1:12" x14ac:dyDescent="0.25">
      <c r="A96" s="37"/>
      <c r="B96" s="37"/>
      <c r="C96" s="37"/>
      <c r="D96" s="37"/>
      <c r="E96" s="37"/>
      <c r="F96" s="37"/>
      <c r="G96" s="37"/>
      <c r="H96" s="37"/>
      <c r="I96" s="37"/>
      <c r="J96" s="37"/>
      <c r="K96" s="37"/>
      <c r="L96" s="38"/>
    </row>
    <row r="97" spans="1:12" x14ac:dyDescent="0.25">
      <c r="A97" s="313" t="s">
        <v>79</v>
      </c>
      <c r="B97" s="314"/>
      <c r="C97" s="314"/>
      <c r="D97" s="314"/>
      <c r="E97" s="314"/>
      <c r="F97" s="314"/>
      <c r="G97" s="314"/>
      <c r="H97" s="314"/>
      <c r="I97" s="314"/>
      <c r="J97" s="314"/>
      <c r="K97" s="314"/>
      <c r="L97" s="315"/>
    </row>
    <row r="98" spans="1:12" x14ac:dyDescent="0.25">
      <c r="A98" s="30"/>
      <c r="B98" s="39" t="s">
        <v>22</v>
      </c>
      <c r="C98" s="39" t="s">
        <v>39</v>
      </c>
      <c r="D98" s="39" t="s">
        <v>40</v>
      </c>
      <c r="E98" s="39" t="s">
        <v>41</v>
      </c>
      <c r="F98" s="39" t="s">
        <v>42</v>
      </c>
      <c r="G98" s="39" t="s">
        <v>43</v>
      </c>
      <c r="H98" s="39" t="s">
        <v>44</v>
      </c>
      <c r="I98" s="39" t="s">
        <v>45</v>
      </c>
      <c r="J98" s="39" t="s">
        <v>46</v>
      </c>
      <c r="K98" s="39" t="s">
        <v>47</v>
      </c>
      <c r="L98" s="40" t="s">
        <v>11</v>
      </c>
    </row>
    <row r="99" spans="1:12" x14ac:dyDescent="0.25">
      <c r="A99" s="32" t="s">
        <v>74</v>
      </c>
      <c r="B99" s="31">
        <f>'[9]WI Gas'!B99+[9]WEPCO!B99+[9]WPSC!B99+[9]Alliant!B99+[9]NSP!B99+[9]MWNG!B99+'[9]SWL&amp;P'!B99+'[9]City Gas'!B99+[9]SCVNG!B99+[9]Florence!B99+'[9]MG&amp;E'!B99</f>
        <v>296.69256250000001</v>
      </c>
      <c r="C99" s="31">
        <f>'[9]WI Gas'!C99+[9]WEPCO!C99+[9]WPSC!C99+[9]Alliant!C99+[9]NSP!C99+[9]MWNG!C99+'[9]SWL&amp;P'!C99+'[9]City Gas'!C99+[9]SCVNG!C99+[9]Florence!C99+'[9]MG&amp;E'!C99</f>
        <v>41.306931818181816</v>
      </c>
      <c r="D99" s="31">
        <f>'[9]WI Gas'!D99+[9]WEPCO!D99+[9]WPSC!D99+[9]Alliant!D99+[9]NSP!D99+[9]MWNG!D99+'[9]SWL&amp;P'!D99+'[9]City Gas'!D99+[9]SCVNG!D99+[9]Florence!D99+'[9]MG&amp;E'!D99</f>
        <v>23.522918560606062</v>
      </c>
      <c r="E99" s="31">
        <f>'[9]WI Gas'!E99+[9]WEPCO!E99+[9]WPSC!E99+[9]Alliant!E99+[9]NSP!E99+[9]MWNG!E99+'[9]SWL&amp;P'!E99+'[9]City Gas'!E99+[9]SCVNG!E99+[9]Florence!E99+'[9]MG&amp;E'!E99</f>
        <v>695.12701893939391</v>
      </c>
      <c r="F99" s="31">
        <f>'[9]WI Gas'!F99+[9]WEPCO!F99+[9]WPSC!F99+[9]Alliant!F99+[9]NSP!F99+[9]MWNG!F99+'[9]SWL&amp;P'!F99+'[9]City Gas'!F99+[9]SCVNG!F99+[9]Florence!F99+'[9]MG&amp;E'!F99</f>
        <v>3350.2086647727278</v>
      </c>
      <c r="G99" s="31">
        <f>'[9]WI Gas'!G99+[9]WEPCO!G99+[9]WPSC!G99+[9]Alliant!G99+[9]NSP!G99+[9]MWNG!G99+'[9]SWL&amp;P'!G99+'[9]City Gas'!G99+[9]SCVNG!G99+[9]Florence!G99+'[9]MG&amp;E'!G99</f>
        <v>5142.818850378786</v>
      </c>
      <c r="H99" s="31">
        <f>'[9]WI Gas'!H99+[9]WEPCO!H99+[9]WPSC!H99+[9]Alliant!H99+[9]NSP!H99+[9]MWNG!H99+'[9]SWL&amp;P'!H99+'[9]City Gas'!H99+[9]SCVNG!H99+[9]Florence!H99+'[9]MG&amp;E'!H99</f>
        <v>4639.9072386363641</v>
      </c>
      <c r="I99" s="31">
        <f>'[9]WI Gas'!I99+[9]WEPCO!I99+[9]WPSC!I99+[9]Alliant!I99+[9]NSP!I99+[9]MWNG!I99+'[9]SWL&amp;P'!I99+'[9]City Gas'!I99+[9]SCVNG!I99+[9]Florence!I99+'[9]MG&amp;E'!I99</f>
        <v>6611.5381553030302</v>
      </c>
      <c r="J99" s="31">
        <f>'[9]WI Gas'!J99+[9]WEPCO!J99+[9]WPSC!J99+[9]Alliant!J99+[9]NSP!J99+[9]MWNG!J99+'[9]SWL&amp;P'!J99+'[9]City Gas'!J99+[9]SCVNG!J99+[9]Florence!J99+'[9]MG&amp;E'!J99</f>
        <v>5089.4801401515151</v>
      </c>
      <c r="K99" s="31">
        <f>'[9]WI Gas'!K99+[9]WEPCO!K99+[9]WPSC!K99+[9]Alliant!K99+[9]NSP!K99+[9]MWNG!K99+'[9]SWL&amp;P'!K99+'[9]City Gas'!K99+[9]SCVNG!K99+[9]Florence!K99+'[9]MG&amp;E'!K99</f>
        <v>4335.2269621212126</v>
      </c>
      <c r="L99" s="33">
        <f>SUM(B99:K99)</f>
        <v>30225.829443181814</v>
      </c>
    </row>
    <row r="100" spans="1:12" x14ac:dyDescent="0.25">
      <c r="A100" s="41"/>
      <c r="B100" s="42"/>
      <c r="C100" s="42"/>
      <c r="D100" s="42"/>
      <c r="E100" s="42"/>
      <c r="F100" s="42"/>
      <c r="G100" s="42"/>
      <c r="H100" s="42"/>
      <c r="I100" s="42"/>
      <c r="J100" s="42"/>
      <c r="K100" s="42"/>
      <c r="L100" s="43"/>
    </row>
    <row r="101" spans="1:12" x14ac:dyDescent="0.25">
      <c r="A101" s="316" t="s">
        <v>80</v>
      </c>
      <c r="B101" s="316"/>
      <c r="C101" s="316"/>
      <c r="D101" s="316"/>
      <c r="E101" s="316"/>
      <c r="F101" s="316"/>
      <c r="G101" s="316"/>
      <c r="H101" s="316"/>
      <c r="I101" s="316"/>
      <c r="J101" s="316"/>
      <c r="K101" s="316"/>
      <c r="L101" s="316"/>
    </row>
    <row r="102" spans="1:12" x14ac:dyDescent="0.25">
      <c r="A102" s="313" t="s">
        <v>81</v>
      </c>
      <c r="B102" s="314"/>
      <c r="C102" s="314"/>
      <c r="D102" s="314"/>
      <c r="E102" s="314"/>
      <c r="F102" s="314"/>
      <c r="G102" s="314"/>
      <c r="H102" s="314"/>
      <c r="I102" s="314"/>
      <c r="J102" s="314"/>
      <c r="K102" s="314"/>
      <c r="L102" s="315"/>
    </row>
    <row r="103" spans="1:12" ht="15.6" customHeight="1" x14ac:dyDescent="0.25">
      <c r="A103" s="30"/>
      <c r="B103" s="326" t="s">
        <v>5</v>
      </c>
      <c r="C103" s="326"/>
      <c r="D103" s="326"/>
      <c r="E103" s="326"/>
      <c r="F103" s="326" t="s">
        <v>6</v>
      </c>
      <c r="G103" s="326" t="s">
        <v>7</v>
      </c>
      <c r="H103" s="326" t="s">
        <v>8</v>
      </c>
      <c r="I103" s="327" t="s">
        <v>9</v>
      </c>
      <c r="J103" s="328" t="s">
        <v>10</v>
      </c>
      <c r="K103" s="329"/>
      <c r="L103" s="332" t="s">
        <v>11</v>
      </c>
    </row>
    <row r="104" spans="1:12" ht="15.6" customHeight="1" x14ac:dyDescent="0.25">
      <c r="A104" s="30"/>
      <c r="B104" s="322" t="s">
        <v>12</v>
      </c>
      <c r="C104" s="322"/>
      <c r="D104" s="322" t="s">
        <v>13</v>
      </c>
      <c r="E104" s="322"/>
      <c r="F104" s="322"/>
      <c r="G104" s="322"/>
      <c r="H104" s="322"/>
      <c r="I104" s="325"/>
      <c r="J104" s="328"/>
      <c r="K104" s="329"/>
      <c r="L104" s="319"/>
    </row>
    <row r="105" spans="1:12" x14ac:dyDescent="0.25">
      <c r="A105" s="30"/>
      <c r="B105" s="31" t="s">
        <v>14</v>
      </c>
      <c r="C105" s="31" t="s">
        <v>15</v>
      </c>
      <c r="D105" s="31" t="s">
        <v>16</v>
      </c>
      <c r="E105" s="31" t="s">
        <v>17</v>
      </c>
      <c r="F105" s="322"/>
      <c r="G105" s="322"/>
      <c r="H105" s="322"/>
      <c r="I105" s="325"/>
      <c r="J105" s="330"/>
      <c r="K105" s="331"/>
      <c r="L105" s="319"/>
    </row>
    <row r="106" spans="1:12" x14ac:dyDescent="0.25">
      <c r="A106" s="32" t="s">
        <v>82</v>
      </c>
      <c r="B106" s="31">
        <f>B12+B82</f>
        <v>0.1</v>
      </c>
      <c r="C106" s="31">
        <f t="shared" ref="C106:I106" si="7">C12+C82</f>
        <v>47.366666666666667</v>
      </c>
      <c r="D106" s="31">
        <f t="shared" si="7"/>
        <v>0</v>
      </c>
      <c r="E106" s="31">
        <f t="shared" si="7"/>
        <v>16656.550634469695</v>
      </c>
      <c r="F106" s="31">
        <f>F12+F82</f>
        <v>0</v>
      </c>
      <c r="G106" s="31">
        <f t="shared" si="7"/>
        <v>196.17518939393938</v>
      </c>
      <c r="H106" s="31">
        <f t="shared" si="7"/>
        <v>0</v>
      </c>
      <c r="I106" s="31">
        <f t="shared" si="7"/>
        <v>53197.406030303027</v>
      </c>
      <c r="J106" s="317">
        <f>J82+J12</f>
        <v>104.81382575757576</v>
      </c>
      <c r="K106" s="323"/>
      <c r="L106" s="33">
        <f>SUM(B106:J106)</f>
        <v>70202.412346590907</v>
      </c>
    </row>
    <row r="107" spans="1:12" x14ac:dyDescent="0.25">
      <c r="A107" s="34"/>
      <c r="B107" s="27"/>
      <c r="C107" s="27"/>
      <c r="D107" s="27"/>
      <c r="E107" s="27"/>
      <c r="F107" s="27"/>
      <c r="G107" s="27"/>
      <c r="H107" s="27"/>
      <c r="I107" s="27"/>
      <c r="J107" s="27"/>
      <c r="K107" s="27"/>
      <c r="L107" s="28"/>
    </row>
    <row r="108" spans="1:12" x14ac:dyDescent="0.25">
      <c r="A108" s="324" t="s">
        <v>83</v>
      </c>
      <c r="B108" s="324"/>
      <c r="C108" s="324"/>
      <c r="D108" s="324"/>
      <c r="E108" s="324"/>
      <c r="F108" s="324"/>
      <c r="G108" s="324"/>
      <c r="H108" s="324"/>
      <c r="I108" s="324"/>
      <c r="J108" s="324"/>
      <c r="K108" s="324"/>
      <c r="L108" s="324"/>
    </row>
    <row r="109" spans="1:12" x14ac:dyDescent="0.25">
      <c r="A109" s="35" t="s">
        <v>21</v>
      </c>
      <c r="B109" s="31" t="s">
        <v>22</v>
      </c>
      <c r="C109" s="31" t="s">
        <v>23</v>
      </c>
      <c r="D109" s="325" t="s">
        <v>24</v>
      </c>
      <c r="E109" s="325"/>
      <c r="F109" s="325" t="s">
        <v>25</v>
      </c>
      <c r="G109" s="325"/>
      <c r="H109" s="325" t="s">
        <v>26</v>
      </c>
      <c r="I109" s="325"/>
      <c r="J109" s="317" t="s">
        <v>27</v>
      </c>
      <c r="K109" s="323"/>
      <c r="L109" s="33" t="s">
        <v>11</v>
      </c>
    </row>
    <row r="110" spans="1:12" x14ac:dyDescent="0.25">
      <c r="A110" s="32" t="s">
        <v>5</v>
      </c>
      <c r="B110" s="31">
        <f t="shared" ref="B110:B118" si="8">B17+B86</f>
        <v>4.8573863636363637</v>
      </c>
      <c r="C110" s="31">
        <f t="shared" ref="C110:C118" si="9">C17+D86+C86</f>
        <v>9431.3457045454525</v>
      </c>
      <c r="D110" s="317">
        <f t="shared" ref="D110:D118" si="10">D17+F86</f>
        <v>3800.3078238636363</v>
      </c>
      <c r="E110" s="318"/>
      <c r="F110" s="317">
        <f t="shared" ref="F110:F118" si="11">F17+H86</f>
        <v>2748.9893200757574</v>
      </c>
      <c r="G110" s="318"/>
      <c r="H110" s="317">
        <f t="shared" ref="H110:H118" si="12">H17+J86</f>
        <v>526.61006628787879</v>
      </c>
      <c r="I110" s="318"/>
      <c r="J110" s="317">
        <f t="shared" ref="J110:J118" si="13">J17</f>
        <v>192.91</v>
      </c>
      <c r="K110" s="318"/>
      <c r="L110" s="33">
        <f>SUM(B110:K110)</f>
        <v>16705.020301136359</v>
      </c>
    </row>
    <row r="111" spans="1:12" x14ac:dyDescent="0.25">
      <c r="A111" s="32" t="s">
        <v>28</v>
      </c>
      <c r="B111" s="31">
        <f t="shared" si="8"/>
        <v>0</v>
      </c>
      <c r="C111" s="31">
        <f t="shared" si="9"/>
        <v>0</v>
      </c>
      <c r="D111" s="317">
        <f t="shared" si="10"/>
        <v>0</v>
      </c>
      <c r="E111" s="318"/>
      <c r="F111" s="317">
        <f t="shared" si="11"/>
        <v>0</v>
      </c>
      <c r="G111" s="318"/>
      <c r="H111" s="317">
        <f t="shared" si="12"/>
        <v>0</v>
      </c>
      <c r="I111" s="318"/>
      <c r="J111" s="317">
        <f t="shared" si="13"/>
        <v>0</v>
      </c>
      <c r="K111" s="318"/>
      <c r="L111" s="33">
        <f t="shared" ref="L111:L118" si="14">SUM(B111:K111)</f>
        <v>0</v>
      </c>
    </row>
    <row r="112" spans="1:12" x14ac:dyDescent="0.25">
      <c r="A112" s="32" t="s">
        <v>7</v>
      </c>
      <c r="B112" s="31">
        <f t="shared" si="8"/>
        <v>0</v>
      </c>
      <c r="C112" s="31">
        <f t="shared" si="9"/>
        <v>196.17518939393938</v>
      </c>
      <c r="D112" s="317">
        <f t="shared" si="10"/>
        <v>0</v>
      </c>
      <c r="E112" s="318"/>
      <c r="F112" s="317">
        <f t="shared" si="11"/>
        <v>0</v>
      </c>
      <c r="G112" s="318"/>
      <c r="H112" s="317">
        <f t="shared" si="12"/>
        <v>0</v>
      </c>
      <c r="I112" s="318"/>
      <c r="J112" s="317">
        <f t="shared" si="13"/>
        <v>0</v>
      </c>
      <c r="K112" s="318"/>
      <c r="L112" s="33">
        <f t="shared" si="14"/>
        <v>196.17518939393938</v>
      </c>
    </row>
    <row r="113" spans="1:12" x14ac:dyDescent="0.25">
      <c r="A113" s="32" t="s">
        <v>29</v>
      </c>
      <c r="B113" s="31">
        <f t="shared" si="8"/>
        <v>0</v>
      </c>
      <c r="C113" s="31">
        <f t="shared" si="9"/>
        <v>0</v>
      </c>
      <c r="D113" s="317">
        <f t="shared" si="10"/>
        <v>0</v>
      </c>
      <c r="E113" s="318"/>
      <c r="F113" s="317">
        <f t="shared" si="11"/>
        <v>0</v>
      </c>
      <c r="G113" s="318"/>
      <c r="H113" s="317">
        <f t="shared" si="12"/>
        <v>0</v>
      </c>
      <c r="I113" s="318"/>
      <c r="J113" s="317">
        <f t="shared" si="13"/>
        <v>0</v>
      </c>
      <c r="K113" s="318"/>
      <c r="L113" s="33">
        <f t="shared" si="14"/>
        <v>0</v>
      </c>
    </row>
    <row r="114" spans="1:12" x14ac:dyDescent="0.25">
      <c r="A114" s="32" t="s">
        <v>30</v>
      </c>
      <c r="B114" s="31">
        <f t="shared" si="8"/>
        <v>0</v>
      </c>
      <c r="C114" s="31">
        <f t="shared" si="9"/>
        <v>212.45909090909092</v>
      </c>
      <c r="D114" s="317">
        <f t="shared" si="10"/>
        <v>0</v>
      </c>
      <c r="E114" s="318"/>
      <c r="F114" s="317">
        <f t="shared" si="11"/>
        <v>0</v>
      </c>
      <c r="G114" s="318"/>
      <c r="H114" s="317">
        <f t="shared" si="12"/>
        <v>0</v>
      </c>
      <c r="I114" s="318"/>
      <c r="J114" s="317">
        <f t="shared" si="13"/>
        <v>0</v>
      </c>
      <c r="K114" s="318"/>
      <c r="L114" s="33">
        <f t="shared" si="14"/>
        <v>212.45909090909092</v>
      </c>
    </row>
    <row r="115" spans="1:12" x14ac:dyDescent="0.25">
      <c r="A115" s="32" t="s">
        <v>31</v>
      </c>
      <c r="B115" s="31">
        <f t="shared" si="8"/>
        <v>1.3164772727272727</v>
      </c>
      <c r="C115" s="31">
        <f t="shared" si="9"/>
        <v>44651.239679924241</v>
      </c>
      <c r="D115" s="317">
        <f t="shared" si="10"/>
        <v>6918.0422272727264</v>
      </c>
      <c r="E115" s="318"/>
      <c r="F115" s="317">
        <f t="shared" si="11"/>
        <v>1412.3102973484847</v>
      </c>
      <c r="G115" s="318"/>
      <c r="H115" s="317">
        <f t="shared" si="12"/>
        <v>1.1000000000000001</v>
      </c>
      <c r="I115" s="318"/>
      <c r="J115" s="317">
        <f t="shared" si="13"/>
        <v>0</v>
      </c>
      <c r="K115" s="318"/>
      <c r="L115" s="33">
        <f t="shared" si="14"/>
        <v>52984.008681818173</v>
      </c>
    </row>
    <row r="116" spans="1:12" x14ac:dyDescent="0.25">
      <c r="A116" s="32" t="s">
        <v>32</v>
      </c>
      <c r="B116" s="31">
        <f t="shared" si="8"/>
        <v>0</v>
      </c>
      <c r="C116" s="31">
        <f t="shared" si="9"/>
        <v>0</v>
      </c>
      <c r="D116" s="317">
        <f t="shared" si="10"/>
        <v>0</v>
      </c>
      <c r="E116" s="318"/>
      <c r="F116" s="317">
        <f t="shared" si="11"/>
        <v>0</v>
      </c>
      <c r="G116" s="318"/>
      <c r="H116" s="317">
        <f t="shared" si="12"/>
        <v>0</v>
      </c>
      <c r="I116" s="318"/>
      <c r="J116" s="317">
        <f t="shared" si="13"/>
        <v>0</v>
      </c>
      <c r="K116" s="318"/>
      <c r="L116" s="33">
        <f t="shared" si="14"/>
        <v>0</v>
      </c>
    </row>
    <row r="117" spans="1:12" x14ac:dyDescent="0.25">
      <c r="A117" s="32" t="s">
        <v>10</v>
      </c>
      <c r="B117" s="31">
        <f t="shared" si="8"/>
        <v>0</v>
      </c>
      <c r="C117" s="31">
        <f t="shared" si="9"/>
        <v>3.8257575757575754E-2</v>
      </c>
      <c r="D117" s="317">
        <f t="shared" si="10"/>
        <v>0</v>
      </c>
      <c r="E117" s="318"/>
      <c r="F117" s="317">
        <f t="shared" si="11"/>
        <v>0</v>
      </c>
      <c r="G117" s="318"/>
      <c r="H117" s="317">
        <f t="shared" si="12"/>
        <v>0</v>
      </c>
      <c r="I117" s="318"/>
      <c r="J117" s="317">
        <f t="shared" si="13"/>
        <v>0</v>
      </c>
      <c r="K117" s="318"/>
      <c r="L117" s="33">
        <f t="shared" si="14"/>
        <v>3.8257575757575754E-2</v>
      </c>
    </row>
    <row r="118" spans="1:12" x14ac:dyDescent="0.25">
      <c r="A118" s="32" t="s">
        <v>10</v>
      </c>
      <c r="B118" s="31">
        <f t="shared" si="8"/>
        <v>45.431628787878793</v>
      </c>
      <c r="C118" s="31">
        <f t="shared" si="9"/>
        <v>52.224810606060601</v>
      </c>
      <c r="D118" s="317">
        <f t="shared" si="10"/>
        <v>6.6573863636363635</v>
      </c>
      <c r="E118" s="318"/>
      <c r="F118" s="317">
        <f t="shared" si="11"/>
        <v>0.6</v>
      </c>
      <c r="G118" s="318"/>
      <c r="H118" s="317">
        <f t="shared" si="12"/>
        <v>0</v>
      </c>
      <c r="I118" s="318"/>
      <c r="J118" s="317">
        <f t="shared" si="13"/>
        <v>0</v>
      </c>
      <c r="K118" s="318"/>
      <c r="L118" s="33">
        <f t="shared" si="14"/>
        <v>104.91382575757575</v>
      </c>
    </row>
    <row r="119" spans="1:12" x14ac:dyDescent="0.25">
      <c r="A119" s="36" t="s">
        <v>11</v>
      </c>
      <c r="B119" s="33">
        <f>SUM(B110:B118)</f>
        <v>51.605492424242428</v>
      </c>
      <c r="C119" s="33">
        <f t="shared" ref="C119:J119" si="15">SUM(C110:C118)</f>
        <v>54543.482732954537</v>
      </c>
      <c r="D119" s="319">
        <f>SUM(D110:D118)</f>
        <v>10725.0074375</v>
      </c>
      <c r="E119" s="319">
        <f t="shared" si="15"/>
        <v>0</v>
      </c>
      <c r="F119" s="319">
        <f t="shared" si="15"/>
        <v>4161.899617424242</v>
      </c>
      <c r="G119" s="319">
        <f t="shared" si="15"/>
        <v>0</v>
      </c>
      <c r="H119" s="319">
        <f t="shared" si="15"/>
        <v>527.71006628787882</v>
      </c>
      <c r="I119" s="319">
        <f t="shared" si="15"/>
        <v>0</v>
      </c>
      <c r="J119" s="320">
        <f t="shared" si="15"/>
        <v>192.91</v>
      </c>
      <c r="K119" s="321"/>
      <c r="L119" s="33">
        <f t="shared" ref="L119" si="16">SUM(L110:L118)</f>
        <v>70202.615346590886</v>
      </c>
    </row>
    <row r="120" spans="1:12" x14ac:dyDescent="0.25">
      <c r="A120" s="37"/>
      <c r="B120" s="37"/>
      <c r="C120" s="37"/>
      <c r="D120" s="37"/>
      <c r="E120" s="37"/>
      <c r="F120" s="37"/>
      <c r="G120" s="37"/>
      <c r="H120" s="37"/>
      <c r="I120" s="37"/>
      <c r="J120" s="37"/>
      <c r="K120" s="37"/>
      <c r="L120" s="38"/>
    </row>
    <row r="121" spans="1:12" x14ac:dyDescent="0.25">
      <c r="A121" s="313" t="s">
        <v>84</v>
      </c>
      <c r="B121" s="314"/>
      <c r="C121" s="314"/>
      <c r="D121" s="314"/>
      <c r="E121" s="314"/>
      <c r="F121" s="314"/>
      <c r="G121" s="314"/>
      <c r="H121" s="314"/>
      <c r="I121" s="314"/>
      <c r="J121" s="314"/>
      <c r="K121" s="314"/>
      <c r="L121" s="315"/>
    </row>
    <row r="122" spans="1:12" x14ac:dyDescent="0.25">
      <c r="A122" s="30"/>
      <c r="B122" s="39" t="s">
        <v>22</v>
      </c>
      <c r="C122" s="39" t="s">
        <v>39</v>
      </c>
      <c r="D122" s="39" t="s">
        <v>40</v>
      </c>
      <c r="E122" s="39" t="s">
        <v>41</v>
      </c>
      <c r="F122" s="39" t="s">
        <v>42</v>
      </c>
      <c r="G122" s="39" t="s">
        <v>43</v>
      </c>
      <c r="H122" s="39" t="s">
        <v>44</v>
      </c>
      <c r="I122" s="39" t="s">
        <v>45</v>
      </c>
      <c r="J122" s="39" t="s">
        <v>46</v>
      </c>
      <c r="K122" s="39" t="s">
        <v>47</v>
      </c>
      <c r="L122" s="40" t="s">
        <v>11</v>
      </c>
    </row>
    <row r="123" spans="1:12" x14ac:dyDescent="0.25">
      <c r="A123" s="32" t="s">
        <v>74</v>
      </c>
      <c r="B123" s="31">
        <f t="shared" ref="B123:K123" si="17">B43+B99</f>
        <v>609.45256250000011</v>
      </c>
      <c r="C123" s="31">
        <f t="shared" si="17"/>
        <v>45.006931818181819</v>
      </c>
      <c r="D123" s="31">
        <f t="shared" si="17"/>
        <v>45.812918560606064</v>
      </c>
      <c r="E123" s="31">
        <f t="shared" si="17"/>
        <v>2007.3670189393938</v>
      </c>
      <c r="F123" s="31">
        <f t="shared" si="17"/>
        <v>10498.773664772729</v>
      </c>
      <c r="G123" s="31">
        <f t="shared" si="17"/>
        <v>9892.9858503787873</v>
      </c>
      <c r="H123" s="31">
        <f t="shared" si="17"/>
        <v>8603.1892386363652</v>
      </c>
      <c r="I123" s="31">
        <f t="shared" si="17"/>
        <v>17737.85615530303</v>
      </c>
      <c r="J123" s="31">
        <f t="shared" si="17"/>
        <v>11623.336140151514</v>
      </c>
      <c r="K123" s="31">
        <f t="shared" si="17"/>
        <v>9139.8699621212127</v>
      </c>
      <c r="L123" s="33">
        <f>SUM(B123:K123)</f>
        <v>70203.650443181818</v>
      </c>
    </row>
    <row r="124" spans="1:12" x14ac:dyDescent="0.25">
      <c r="A124" s="41"/>
      <c r="B124" s="42"/>
      <c r="C124" s="42"/>
      <c r="D124" s="42"/>
      <c r="E124" s="42"/>
      <c r="F124" s="42"/>
      <c r="G124" s="42"/>
      <c r="H124" s="42"/>
      <c r="I124" s="42"/>
      <c r="J124" s="42"/>
      <c r="K124" s="42"/>
      <c r="L124" s="43"/>
    </row>
    <row r="125" spans="1:12" x14ac:dyDescent="0.25">
      <c r="A125" s="316" t="s">
        <v>85</v>
      </c>
      <c r="B125" s="316"/>
      <c r="C125" s="316"/>
      <c r="D125" s="316"/>
      <c r="E125" s="316"/>
      <c r="F125" s="316"/>
      <c r="G125" s="316"/>
      <c r="H125" s="316"/>
      <c r="I125" s="316"/>
      <c r="J125" s="316"/>
      <c r="K125" s="316"/>
      <c r="L125" s="316"/>
    </row>
    <row r="126" spans="1:12" x14ac:dyDescent="0.25">
      <c r="A126" s="313" t="s">
        <v>86</v>
      </c>
      <c r="B126" s="314"/>
      <c r="C126" s="314"/>
      <c r="D126" s="314"/>
      <c r="E126" s="314"/>
      <c r="F126" s="314"/>
      <c r="G126" s="314"/>
      <c r="H126" s="314"/>
      <c r="I126" s="314"/>
      <c r="J126" s="314"/>
      <c r="K126" s="314"/>
      <c r="L126" s="315"/>
    </row>
    <row r="127" spans="1:12" x14ac:dyDescent="0.25">
      <c r="A127" s="44" t="s">
        <v>87</v>
      </c>
      <c r="B127" s="44"/>
      <c r="C127" s="37"/>
      <c r="D127" s="37"/>
      <c r="E127" s="37"/>
      <c r="F127" s="37"/>
      <c r="G127" s="37"/>
      <c r="H127" s="37"/>
      <c r="I127" s="37"/>
      <c r="J127" s="37"/>
      <c r="K127" s="37"/>
      <c r="L127" s="38"/>
    </row>
    <row r="128" spans="1:12" x14ac:dyDescent="0.25">
      <c r="A128" s="44" t="s">
        <v>88</v>
      </c>
      <c r="B128" s="45"/>
      <c r="C128" s="37"/>
      <c r="D128" s="37"/>
      <c r="E128" s="37"/>
      <c r="F128" s="37"/>
      <c r="G128" s="37"/>
      <c r="H128" s="37"/>
      <c r="I128" s="37"/>
      <c r="J128" s="37"/>
      <c r="K128" s="37"/>
      <c r="L128" s="38"/>
    </row>
    <row r="129" spans="1:12" x14ac:dyDescent="0.25">
      <c r="A129" s="44" t="s">
        <v>89</v>
      </c>
      <c r="B129" s="45"/>
      <c r="C129" s="37"/>
      <c r="D129" s="37"/>
      <c r="E129" s="37"/>
      <c r="F129" s="37"/>
      <c r="G129" s="37"/>
      <c r="H129" s="37"/>
      <c r="I129" s="37"/>
      <c r="J129" s="37"/>
      <c r="K129" s="37"/>
      <c r="L129" s="38"/>
    </row>
  </sheetData>
  <mergeCells count="301">
    <mergeCell ref="A1:L1"/>
    <mergeCell ref="A2:L2"/>
    <mergeCell ref="A3:L3"/>
    <mergeCell ref="A4:L4"/>
    <mergeCell ref="A5:L5"/>
    <mergeCell ref="A6:F6"/>
    <mergeCell ref="G6:L6"/>
    <mergeCell ref="A7:L7"/>
    <mergeCell ref="A8:L8"/>
    <mergeCell ref="B9:E9"/>
    <mergeCell ref="F9:F11"/>
    <mergeCell ref="G9:G11"/>
    <mergeCell ref="H9:H11"/>
    <mergeCell ref="I9:I11"/>
    <mergeCell ref="J9:K11"/>
    <mergeCell ref="L9:L11"/>
    <mergeCell ref="B10:C10"/>
    <mergeCell ref="D17:E17"/>
    <mergeCell ref="F17:G17"/>
    <mergeCell ref="H17:I17"/>
    <mergeCell ref="J17:K17"/>
    <mergeCell ref="D18:E18"/>
    <mergeCell ref="F18:G18"/>
    <mergeCell ref="H18:I18"/>
    <mergeCell ref="J18:K18"/>
    <mergeCell ref="D10:E10"/>
    <mergeCell ref="J12:K12"/>
    <mergeCell ref="J13:K13"/>
    <mergeCell ref="A15:L15"/>
    <mergeCell ref="D16:E16"/>
    <mergeCell ref="F16:G16"/>
    <mergeCell ref="H16:I16"/>
    <mergeCell ref="J16:K16"/>
    <mergeCell ref="D21:E21"/>
    <mergeCell ref="F21:G21"/>
    <mergeCell ref="H21:I21"/>
    <mergeCell ref="J21:K21"/>
    <mergeCell ref="D22:E22"/>
    <mergeCell ref="F22:G22"/>
    <mergeCell ref="H22:I22"/>
    <mergeCell ref="J22:K22"/>
    <mergeCell ref="D19:E19"/>
    <mergeCell ref="F19:G19"/>
    <mergeCell ref="H19:I19"/>
    <mergeCell ref="J19:K19"/>
    <mergeCell ref="D20:E20"/>
    <mergeCell ref="F20:G20"/>
    <mergeCell ref="H20:I20"/>
    <mergeCell ref="J20:K20"/>
    <mergeCell ref="D25:E25"/>
    <mergeCell ref="F25:G25"/>
    <mergeCell ref="H25:I25"/>
    <mergeCell ref="J25:K25"/>
    <mergeCell ref="D26:E26"/>
    <mergeCell ref="F26:G26"/>
    <mergeCell ref="H26:I26"/>
    <mergeCell ref="J26:K26"/>
    <mergeCell ref="D23:E23"/>
    <mergeCell ref="F23:G23"/>
    <mergeCell ref="H23:I23"/>
    <mergeCell ref="J23:K23"/>
    <mergeCell ref="D24:E24"/>
    <mergeCell ref="F24:G24"/>
    <mergeCell ref="H24:I24"/>
    <mergeCell ref="J24:K24"/>
    <mergeCell ref="D30:E30"/>
    <mergeCell ref="F30:G30"/>
    <mergeCell ref="H30:I30"/>
    <mergeCell ref="J30:K30"/>
    <mergeCell ref="D31:E31"/>
    <mergeCell ref="F31:G31"/>
    <mergeCell ref="H31:I31"/>
    <mergeCell ref="J31:K31"/>
    <mergeCell ref="G28:I28"/>
    <mergeCell ref="J28:K28"/>
    <mergeCell ref="D29:E29"/>
    <mergeCell ref="F29:G29"/>
    <mergeCell ref="H29:I29"/>
    <mergeCell ref="J29:K29"/>
    <mergeCell ref="D34:E34"/>
    <mergeCell ref="F34:G34"/>
    <mergeCell ref="H34:I34"/>
    <mergeCell ref="J34:K34"/>
    <mergeCell ref="D35:E35"/>
    <mergeCell ref="F35:G35"/>
    <mergeCell ref="H35:I35"/>
    <mergeCell ref="J35:K35"/>
    <mergeCell ref="D32:E32"/>
    <mergeCell ref="F32:G32"/>
    <mergeCell ref="H32:I32"/>
    <mergeCell ref="J32:K32"/>
    <mergeCell ref="D33:E33"/>
    <mergeCell ref="F33:G33"/>
    <mergeCell ref="H33:I33"/>
    <mergeCell ref="J33:K33"/>
    <mergeCell ref="D38:E38"/>
    <mergeCell ref="F38:G38"/>
    <mergeCell ref="H38:I38"/>
    <mergeCell ref="J38:K38"/>
    <mergeCell ref="D39:E39"/>
    <mergeCell ref="F39:G39"/>
    <mergeCell ref="H39:I39"/>
    <mergeCell ref="J39:K39"/>
    <mergeCell ref="D36:E36"/>
    <mergeCell ref="F36:G36"/>
    <mergeCell ref="H36:I36"/>
    <mergeCell ref="J36:K36"/>
    <mergeCell ref="D37:E37"/>
    <mergeCell ref="F37:G37"/>
    <mergeCell ref="H37:I37"/>
    <mergeCell ref="J37:K37"/>
    <mergeCell ref="A41:L41"/>
    <mergeCell ref="A46:L46"/>
    <mergeCell ref="A47:D48"/>
    <mergeCell ref="E47:H47"/>
    <mergeCell ref="I47:L47"/>
    <mergeCell ref="E48:F48"/>
    <mergeCell ref="G48:H48"/>
    <mergeCell ref="I48:J48"/>
    <mergeCell ref="K48:L48"/>
    <mergeCell ref="A49:D49"/>
    <mergeCell ref="E49:F49"/>
    <mergeCell ref="G49:H49"/>
    <mergeCell ref="I49:J49"/>
    <mergeCell ref="K49:L49"/>
    <mergeCell ref="A50:D50"/>
    <mergeCell ref="E50:F50"/>
    <mergeCell ref="G50:H50"/>
    <mergeCell ref="I50:J50"/>
    <mergeCell ref="K50:L50"/>
    <mergeCell ref="A51:D51"/>
    <mergeCell ref="E51:F51"/>
    <mergeCell ref="G51:H51"/>
    <mergeCell ref="I51:J51"/>
    <mergeCell ref="K51:L51"/>
    <mergeCell ref="A52:D52"/>
    <mergeCell ref="E52:F52"/>
    <mergeCell ref="G52:H52"/>
    <mergeCell ref="I52:J52"/>
    <mergeCell ref="K52:L52"/>
    <mergeCell ref="A53:D53"/>
    <mergeCell ref="E53:F53"/>
    <mergeCell ref="G53:H53"/>
    <mergeCell ref="I53:J53"/>
    <mergeCell ref="K53:L53"/>
    <mergeCell ref="A54:D54"/>
    <mergeCell ref="E54:F54"/>
    <mergeCell ref="G54:H54"/>
    <mergeCell ref="I54:J54"/>
    <mergeCell ref="K54:L54"/>
    <mergeCell ref="A55:D55"/>
    <mergeCell ref="E55:F55"/>
    <mergeCell ref="G55:H55"/>
    <mergeCell ref="I55:J55"/>
    <mergeCell ref="K55:L55"/>
    <mergeCell ref="A56:D56"/>
    <mergeCell ref="E56:F56"/>
    <mergeCell ref="G56:H56"/>
    <mergeCell ref="I56:J56"/>
    <mergeCell ref="K56:L56"/>
    <mergeCell ref="E61:K61"/>
    <mergeCell ref="E62:K63"/>
    <mergeCell ref="L62:L63"/>
    <mergeCell ref="E64:K65"/>
    <mergeCell ref="L64:L65"/>
    <mergeCell ref="A65:C65"/>
    <mergeCell ref="A57:F57"/>
    <mergeCell ref="G57:L57"/>
    <mergeCell ref="A59:D59"/>
    <mergeCell ref="E59:L59"/>
    <mergeCell ref="A60:C60"/>
    <mergeCell ref="E60:K60"/>
    <mergeCell ref="A71:L71"/>
    <mergeCell ref="A72:L72"/>
    <mergeCell ref="B73:C73"/>
    <mergeCell ref="B74:C74"/>
    <mergeCell ref="B75:C75"/>
    <mergeCell ref="A77:L77"/>
    <mergeCell ref="A67:D67"/>
    <mergeCell ref="E67:L67"/>
    <mergeCell ref="A68:C69"/>
    <mergeCell ref="D68:D69"/>
    <mergeCell ref="E68:K69"/>
    <mergeCell ref="L68:L69"/>
    <mergeCell ref="A78:L78"/>
    <mergeCell ref="B79:E79"/>
    <mergeCell ref="F79:F81"/>
    <mergeCell ref="G79:G81"/>
    <mergeCell ref="H79:H81"/>
    <mergeCell ref="I79:I81"/>
    <mergeCell ref="J79:K81"/>
    <mergeCell ref="L79:L81"/>
    <mergeCell ref="B80:C80"/>
    <mergeCell ref="D80:E80"/>
    <mergeCell ref="D86:E86"/>
    <mergeCell ref="F86:G86"/>
    <mergeCell ref="H86:I86"/>
    <mergeCell ref="J86:K86"/>
    <mergeCell ref="D87:E87"/>
    <mergeCell ref="F87:G87"/>
    <mergeCell ref="H87:I87"/>
    <mergeCell ref="J87:K87"/>
    <mergeCell ref="J82:K82"/>
    <mergeCell ref="A84:L84"/>
    <mergeCell ref="D85:E85"/>
    <mergeCell ref="F85:G85"/>
    <mergeCell ref="H85:I85"/>
    <mergeCell ref="J85:K85"/>
    <mergeCell ref="D90:E90"/>
    <mergeCell ref="F90:G90"/>
    <mergeCell ref="H90:I90"/>
    <mergeCell ref="J90:K90"/>
    <mergeCell ref="D91:E91"/>
    <mergeCell ref="F91:G91"/>
    <mergeCell ref="H91:I91"/>
    <mergeCell ref="J91:K91"/>
    <mergeCell ref="D88:E88"/>
    <mergeCell ref="F88:G88"/>
    <mergeCell ref="H88:I88"/>
    <mergeCell ref="J88:K88"/>
    <mergeCell ref="D89:E89"/>
    <mergeCell ref="F89:G89"/>
    <mergeCell ref="H89:I89"/>
    <mergeCell ref="J89:K89"/>
    <mergeCell ref="D94:E94"/>
    <mergeCell ref="F94:G94"/>
    <mergeCell ref="H94:I94"/>
    <mergeCell ref="J94:K94"/>
    <mergeCell ref="D95:E95"/>
    <mergeCell ref="F95:G95"/>
    <mergeCell ref="H95:I95"/>
    <mergeCell ref="J95:K95"/>
    <mergeCell ref="D92:E92"/>
    <mergeCell ref="F92:G92"/>
    <mergeCell ref="H92:I92"/>
    <mergeCell ref="J92:K92"/>
    <mergeCell ref="D93:E93"/>
    <mergeCell ref="F93:G93"/>
    <mergeCell ref="H93:I93"/>
    <mergeCell ref="J93:K93"/>
    <mergeCell ref="B104:C104"/>
    <mergeCell ref="D104:E104"/>
    <mergeCell ref="J106:K106"/>
    <mergeCell ref="A108:L108"/>
    <mergeCell ref="D109:E109"/>
    <mergeCell ref="F109:G109"/>
    <mergeCell ref="H109:I109"/>
    <mergeCell ref="J109:K109"/>
    <mergeCell ref="A97:L97"/>
    <mergeCell ref="A101:L101"/>
    <mergeCell ref="A102:L102"/>
    <mergeCell ref="B103:E103"/>
    <mergeCell ref="F103:F105"/>
    <mergeCell ref="G103:G105"/>
    <mergeCell ref="H103:H105"/>
    <mergeCell ref="I103:I105"/>
    <mergeCell ref="J103:K105"/>
    <mergeCell ref="L103:L105"/>
    <mergeCell ref="D112:E112"/>
    <mergeCell ref="F112:G112"/>
    <mergeCell ref="H112:I112"/>
    <mergeCell ref="J112:K112"/>
    <mergeCell ref="D113:E113"/>
    <mergeCell ref="F113:G113"/>
    <mergeCell ref="H113:I113"/>
    <mergeCell ref="J113:K113"/>
    <mergeCell ref="D110:E110"/>
    <mergeCell ref="F110:G110"/>
    <mergeCell ref="H110:I110"/>
    <mergeCell ref="J110:K110"/>
    <mergeCell ref="D111:E111"/>
    <mergeCell ref="F111:G111"/>
    <mergeCell ref="H111:I111"/>
    <mergeCell ref="J111:K111"/>
    <mergeCell ref="D116:E116"/>
    <mergeCell ref="F116:G116"/>
    <mergeCell ref="H116:I116"/>
    <mergeCell ref="J116:K116"/>
    <mergeCell ref="D117:E117"/>
    <mergeCell ref="F117:G117"/>
    <mergeCell ref="H117:I117"/>
    <mergeCell ref="J117:K117"/>
    <mergeCell ref="D114:E114"/>
    <mergeCell ref="F114:G114"/>
    <mergeCell ref="H114:I114"/>
    <mergeCell ref="J114:K114"/>
    <mergeCell ref="D115:E115"/>
    <mergeCell ref="F115:G115"/>
    <mergeCell ref="H115:I115"/>
    <mergeCell ref="J115:K115"/>
    <mergeCell ref="A121:L121"/>
    <mergeCell ref="A125:L125"/>
    <mergeCell ref="A126:L126"/>
    <mergeCell ref="D118:E118"/>
    <mergeCell ref="F118:G118"/>
    <mergeCell ref="H118:I118"/>
    <mergeCell ref="J118:K118"/>
    <mergeCell ref="D119:E119"/>
    <mergeCell ref="F119:G119"/>
    <mergeCell ref="H119:I119"/>
    <mergeCell ref="J119:K119"/>
  </mergeCells>
  <pageMargins left="0.25" right="0.25" top="0.75" bottom="0.75" header="0.3" footer="0.3"/>
  <pageSetup scale="76"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161B6A915CAF54EA2C93745C34723C0" ma:contentTypeVersion="3" ma:contentTypeDescription="Create a new document." ma:contentTypeScope="" ma:versionID="6d48f59d42bb14efbf79559b82b6335b">
  <xsd:schema xmlns:xsd="http://www.w3.org/2001/XMLSchema" xmlns:xs="http://www.w3.org/2001/XMLSchema" xmlns:p="http://schemas.microsoft.com/office/2006/metadata/properties" xmlns:ns2="10f2cb44-b37d-4693-a5c3-140ab663d372" xmlns:ns3="fb82bcdf-ea63-4554-99e3-e15ccd87b479" targetNamespace="http://schemas.microsoft.com/office/2006/metadata/properties" ma:root="true" ma:fieldsID="3aca47f00a4691ef7792ec8848e095bf" ns2:_="" ns3:_="">
    <xsd:import namespace="10f2cb44-b37d-4693-a5c3-140ab663d372"/>
    <xsd:import namespace="fb82bcdf-ea63-4554-99e3-e15ccd87b479"/>
    <xsd:element name="properties">
      <xsd:complexType>
        <xsd:sequence>
          <xsd:element name="documentManagement">
            <xsd:complexType>
              <xsd:all>
                <xsd:element ref="ns2:_dlc_DocId" minOccurs="0"/>
                <xsd:element ref="ns2:_dlc_DocIdUrl" minOccurs="0"/>
                <xsd:element ref="ns2:_dlc_DocIdPersistId"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f2cb44-b37d-4693-a5c3-140ab663d37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b82bcdf-ea63-4554-99e3-e15ccd87b479"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CE736B2-3371-4ED7-9A26-409B133563B0}"/>
</file>

<file path=customXml/itemProps2.xml><?xml version="1.0" encoding="utf-8"?>
<ds:datastoreItem xmlns:ds="http://schemas.openxmlformats.org/officeDocument/2006/customXml" ds:itemID="{6A1AC3C3-2118-4B10-80F2-E49B23199712}"/>
</file>

<file path=customXml/itemProps3.xml><?xml version="1.0" encoding="utf-8"?>
<ds:datastoreItem xmlns:ds="http://schemas.openxmlformats.org/officeDocument/2006/customXml" ds:itemID="{44C72D87-AD24-419B-8544-CFD78DF733E4}"/>
</file>

<file path=customXml/itemProps4.xml><?xml version="1.0" encoding="utf-8"?>
<ds:datastoreItem xmlns:ds="http://schemas.openxmlformats.org/officeDocument/2006/customXml" ds:itemID="{C871C091-273B-43ED-B750-87F0C8AA613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15</vt:i4>
      </vt:variant>
    </vt:vector>
  </HeadingPairs>
  <TitlesOfParts>
    <vt:vector size="34" baseType="lpstr">
      <vt:lpstr>2025</vt:lpstr>
      <vt:lpstr>2024</vt:lpstr>
      <vt:lpstr>2023</vt:lpstr>
      <vt:lpstr>2022</vt:lpstr>
      <vt:lpstr>2021</vt:lpstr>
      <vt:lpstr>2020</vt:lpstr>
      <vt:lpstr>2019</vt:lpstr>
      <vt:lpstr>2018</vt:lpstr>
      <vt:lpstr>2017</vt:lpstr>
      <vt:lpstr>2016</vt:lpstr>
      <vt:lpstr>2015</vt:lpstr>
      <vt:lpstr>2014</vt:lpstr>
      <vt:lpstr>2013</vt:lpstr>
      <vt:lpstr>2012</vt:lpstr>
      <vt:lpstr>2011</vt:lpstr>
      <vt:lpstr>2010</vt:lpstr>
      <vt:lpstr>2009</vt:lpstr>
      <vt:lpstr>2008</vt:lpstr>
      <vt:lpstr>2007</vt:lpstr>
      <vt:lpstr>'2007'!Print_Area</vt:lpstr>
      <vt:lpstr>'2008'!Print_Area</vt:lpstr>
      <vt:lpstr>'2009'!Print_Area</vt:lpstr>
      <vt:lpstr>'2010'!Print_Area</vt:lpstr>
      <vt:lpstr>'2011'!Print_Area</vt:lpstr>
      <vt:lpstr>'2012'!Print_Area</vt:lpstr>
      <vt:lpstr>'2013'!Print_Area</vt:lpstr>
      <vt:lpstr>'2014'!Print_Area</vt:lpstr>
      <vt:lpstr>'2015'!Print_Area</vt:lpstr>
      <vt:lpstr>'2016'!Print_Area</vt:lpstr>
      <vt:lpstr>'2017'!Print_Area</vt:lpstr>
      <vt:lpstr>'2018'!Print_Area</vt:lpstr>
      <vt:lpstr>'2019'!Print_Area</vt:lpstr>
      <vt:lpstr>'2020'!Print_Area</vt:lpstr>
      <vt:lpstr>'2021'!Print_Area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Baumann, Liv</dc:creator>
  <cp:lastModifiedBy>Baader, Andrew - PSC</cp:lastModifiedBy>
  <dcterms:created xsi:type="dcterms:W3CDTF">2015-06-05T18:17:20Z</dcterms:created>
  <dcterms:modified xsi:type="dcterms:W3CDTF">2026-06-30T19:47:58Z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0x0101002161B6A915CAF54EA2C93745C34723C0</vt:lpwstr>
  </property>
</Properties>
</file>