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ins\Desktop\website image downloads\"/>
    </mc:Choice>
  </mc:AlternateContent>
  <bookViews>
    <workbookView xWindow="360" yWindow="120" windowWidth="11280" windowHeight="6225"/>
  </bookViews>
  <sheets>
    <sheet name="Utility Inputs" sheetId="6" r:id="rId1"/>
    <sheet name="MHIC" sheetId="7" r:id="rId2"/>
  </sheets>
  <calcPr calcId="162913"/>
</workbook>
</file>

<file path=xl/calcChain.xml><?xml version="1.0" encoding="utf-8"?>
<calcChain xmlns="http://schemas.openxmlformats.org/spreadsheetml/2006/main">
  <c r="F15" i="7" l="1"/>
  <c r="F16" i="7"/>
  <c r="F17" i="7"/>
  <c r="F18" i="7"/>
  <c r="F19" i="7"/>
  <c r="C8" i="7"/>
  <c r="J14" i="6" l="1"/>
  <c r="J15" i="6"/>
  <c r="J16" i="6"/>
  <c r="J17" i="6"/>
  <c r="J13" i="6"/>
  <c r="D12" i="6" l="1"/>
  <c r="D23" i="6" s="1"/>
  <c r="D9" i="6"/>
  <c r="I14" i="6"/>
  <c r="E16" i="7" s="1"/>
  <c r="I15" i="6"/>
  <c r="E17" i="7" s="1"/>
  <c r="I16" i="6"/>
  <c r="E18" i="7" s="1"/>
  <c r="I17" i="6"/>
  <c r="E19" i="7" s="1"/>
  <c r="I13" i="6"/>
  <c r="E15" i="7" s="1"/>
  <c r="I20" i="6" l="1"/>
  <c r="H2" i="6" s="1"/>
  <c r="C81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E7" i="7" l="1"/>
  <c r="E10" i="7"/>
  <c r="F10" i="7" s="1"/>
  <c r="H10" i="7" s="1"/>
  <c r="E8" i="7"/>
  <c r="F8" i="7" s="1"/>
  <c r="H8" i="7" s="1"/>
  <c r="E9" i="7"/>
  <c r="F9" i="7" s="1"/>
  <c r="H9" i="7" s="1"/>
  <c r="F21" i="7"/>
  <c r="F7" i="7" l="1"/>
  <c r="H7" i="7" s="1"/>
  <c r="H4" i="6"/>
</calcChain>
</file>

<file path=xl/sharedStrings.xml><?xml version="1.0" encoding="utf-8"?>
<sst xmlns="http://schemas.openxmlformats.org/spreadsheetml/2006/main" count="132" uniqueCount="126">
  <si>
    <t>Median</t>
  </si>
  <si>
    <t>Household</t>
  </si>
  <si>
    <t>Weighted Average</t>
  </si>
  <si>
    <t>County Name</t>
  </si>
  <si>
    <t>Median Household Income by County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</si>
  <si>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</si>
  <si>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</si>
  <si>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</si>
  <si>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</si>
  <si>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</si>
  <si>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</si>
  <si>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</si>
  <si>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</si>
  <si>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</si>
  <si>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</si>
  <si>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</si>
  <si>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</si>
  <si>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</si>
  <si>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</si>
  <si>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</si>
  <si>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</si>
  <si>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</si>
  <si>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</si>
  <si>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</si>
  <si>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</si>
  <si>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</si>
  <si>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</si>
  <si>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</si>
  <si>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</si>
  <si>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</si>
  <si>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</si>
  <si>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</si>
  <si>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</si>
  <si>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</si>
  <si>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</si>
  <si>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</si>
  <si>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</si>
  <si>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</si>
  <si>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</si>
  <si>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</si>
  <si>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</si>
  <si>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</si>
  <si>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</si>
  <si>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</si>
  <si>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</si>
  <si>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</si>
  <si>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</si>
  <si>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</si>
  <si>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</si>
  <si>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 xml:space="preserve">Outagamie 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</si>
  <si>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</si>
  <si>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</si>
  <si>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</si>
  <si>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</si>
  <si>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</si>
  <si>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</si>
  <si>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</si>
  <si>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</si>
  <si>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</si>
  <si>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</si>
  <si>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St. Croix</t>
  </si>
  <si>
    <t>Sauk</t>
  </si>
  <si>
    <t>Sawyer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</si>
  <si>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</si>
  <si>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</si>
  <si>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</si>
  <si>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</si>
  <si>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</si>
  <si>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</si>
  <si>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</si>
  <si>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</si>
  <si>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</si>
  <si>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</si>
  <si>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</si>
  <si>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</si>
  <si>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</si>
  <si>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Income</t>
  </si>
  <si>
    <t>Shawano</t>
  </si>
  <si>
    <t>source:  http://www.census.gov/did/www/saipe/data/statecounty/data/2014.html</t>
  </si>
  <si>
    <t xml:space="preserve">Trigger </t>
  </si>
  <si>
    <t>Rate</t>
  </si>
  <si>
    <t>Level</t>
  </si>
  <si>
    <t>Police and Fire Protection Fee</t>
  </si>
  <si>
    <t>Federal USF Assessment Fee or Surcharge</t>
  </si>
  <si>
    <t>Wisconsin USF Fee or Surcharge</t>
  </si>
  <si>
    <t>County 911 Fee or Surcharge</t>
  </si>
  <si>
    <t>Federal Subscriber Line Charge (EUCL)</t>
  </si>
  <si>
    <t>Access Recovery Charge</t>
  </si>
  <si>
    <t>Charges for 120 minutes of local calls</t>
  </si>
  <si>
    <t>Charge</t>
  </si>
  <si>
    <t>Average MHIC for the Exchange</t>
  </si>
  <si>
    <t>Res Lines</t>
  </si>
  <si>
    <t xml:space="preserve">%  </t>
  </si>
  <si>
    <t>MHIC</t>
  </si>
  <si>
    <t xml:space="preserve">County: </t>
  </si>
  <si>
    <t>Other Monthly Charges on Bill</t>
  </si>
  <si>
    <t>Stand Alone Residential Voice Rate</t>
  </si>
  <si>
    <t xml:space="preserve">Typical Bundle or Package rate </t>
  </si>
  <si>
    <t>Avg MHIC</t>
  </si>
  <si>
    <t>Blank</t>
  </si>
  <si>
    <t>per County</t>
  </si>
  <si>
    <t>HRAC Credit Needed?</t>
  </si>
  <si>
    <t>Amount of HRAC credit:</t>
  </si>
  <si>
    <t>Total of Applicable Monthly Charges:</t>
  </si>
  <si>
    <t>Triggers</t>
  </si>
  <si>
    <t>Amount</t>
  </si>
  <si>
    <t>Credit</t>
  </si>
  <si>
    <t>Monthly</t>
  </si>
  <si>
    <t>Weight</t>
  </si>
  <si>
    <t>High Rate Assistance Credit Calculator</t>
  </si>
  <si>
    <t>Pull Down List *</t>
  </si>
  <si>
    <t>* if offering service statewide, choose "state average" on pulldown menu</t>
  </si>
  <si>
    <t>Statewide Average</t>
  </si>
  <si>
    <t>OR</t>
  </si>
  <si>
    <t>EAS, Zone or similar charges, if any</t>
  </si>
  <si>
    <t xml:space="preserve">     % of bundle price due to voice</t>
  </si>
  <si>
    <t>Monthly Charge for Voice Service (from above)</t>
  </si>
  <si>
    <t xml:space="preserve">FCC Authorized Charge for Local Number Portability </t>
  </si>
  <si>
    <t>Base Monthly Charge for Voice Service</t>
  </si>
  <si>
    <t xml:space="preserve">Cells with pulldown menus are light yellow. </t>
  </si>
  <si>
    <t>Cells requiring Utility Inputs are white.</t>
  </si>
  <si>
    <t>Counties in which Charge  Applies.</t>
  </si>
  <si>
    <t xml:space="preserve"> </t>
  </si>
  <si>
    <t>Calculations for First Sheet</t>
  </si>
  <si>
    <t>Exchange or Area:</t>
  </si>
  <si>
    <t>Company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</si>
</sst>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14"/>
      <color theme="6" tint="-0.499984740745262"/>
      <name val="Arial"/>
      <family val="2"/>
    </font>
    <font>
      <b/>
      <sz val="20"/>
      <name val="Arial"/>
      <family val="2"/>
    </font>
    <font>
      <b/>
      <sz val="16"/>
      <color rgb="FFFF0000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DFAB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/>
    <xf numFmtId="164" fontId="4" fillId="2" borderId="0" xfId="1" applyNumberFormat="1" applyFont="1" applyFill="1" applyAlignment="1">
      <alignment horizontal="center"/>
    </xf>
    <xf numFmtId="43" fontId="4" fillId="2" borderId="0" xfId="1" applyFont="1" applyFill="1" applyAlignment="1"/>
    <xf numFmtId="0" fontId="4" fillId="0" borderId="0" xfId="0" applyFont="1"/>
    <xf numFmtId="0" fontId="4" fillId="2" borderId="0" xfId="0" applyFont="1" applyFill="1"/>
    <xf numFmtId="164" fontId="3" fillId="2" borderId="0" xfId="1" applyNumberFormat="1" applyFont="1" applyFill="1" applyAlignment="1">
      <alignment horizontal="center"/>
    </xf>
    <xf numFmtId="0" fontId="3" fillId="2" borderId="1" xfId="0" applyNumberFormat="1" applyFont="1" applyFill="1" applyBorder="1"/>
    <xf numFmtId="0" fontId="3" fillId="2" borderId="1" xfId="1" applyNumberFormat="1" applyFont="1" applyFill="1" applyBorder="1" applyAlignment="1">
      <alignment horizontal="center"/>
    </xf>
    <xf numFmtId="0" fontId="4" fillId="0" borderId="0" xfId="0" applyNumberFormat="1" applyFont="1"/>
    <xf numFmtId="165" fontId="4" fillId="2" borderId="0" xfId="2" applyNumberFormat="1" applyFont="1" applyFill="1"/>
    <xf numFmtId="164" fontId="4" fillId="0" borderId="0" xfId="1" applyNumberFormat="1" applyFont="1" applyAlignment="1">
      <alignment horizontal="center"/>
    </xf>
    <xf numFmtId="43" fontId="4" fillId="0" borderId="0" xfId="1" applyFont="1" applyAlignment="1"/>
    <xf numFmtId="0" fontId="5" fillId="2" borderId="0" xfId="0" applyFont="1" applyFill="1"/>
    <xf numFmtId="0" fontId="6" fillId="2" borderId="0" xfId="0" applyFont="1" applyFill="1"/>
    <xf numFmtId="44" fontId="4" fillId="2" borderId="0" xfId="2" applyFont="1" applyFill="1" applyAlignment="1"/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44" fontId="6" fillId="2" borderId="0" xfId="2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6" fillId="0" borderId="0" xfId="0" applyFont="1" applyAlignment="1">
      <alignment vertical="top"/>
    </xf>
    <xf numFmtId="0" fontId="6" fillId="2" borderId="0" xfId="0" applyFont="1" applyFill="1" applyAlignment="1">
      <alignment vertical="top"/>
    </xf>
    <xf numFmtId="44" fontId="6" fillId="0" borderId="0" xfId="2" applyFont="1" applyFill="1" applyAlignment="1" applyProtection="1">
      <alignment horizontal="center" vertical="top"/>
      <protection locked="0"/>
    </xf>
    <xf numFmtId="0" fontId="6" fillId="2" borderId="0" xfId="0" applyFont="1" applyFill="1" applyAlignment="1">
      <alignment vertical="top" wrapText="1"/>
    </xf>
    <xf numFmtId="44" fontId="6" fillId="0" borderId="0" xfId="2" applyFont="1" applyAlignment="1">
      <alignment horizontal="center" vertical="top"/>
    </xf>
    <xf numFmtId="7" fontId="6" fillId="0" borderId="0" xfId="2" applyNumberFormat="1" applyFont="1" applyFill="1" applyAlignment="1" applyProtection="1">
      <alignment horizontal="right" vertical="top"/>
      <protection locked="0"/>
    </xf>
    <xf numFmtId="9" fontId="6" fillId="0" borderId="0" xfId="3" applyFont="1" applyAlignment="1">
      <alignment horizontal="center" vertical="top"/>
    </xf>
    <xf numFmtId="0" fontId="6" fillId="2" borderId="0" xfId="0" applyFont="1" applyFill="1" applyAlignment="1" applyProtection="1">
      <alignment vertical="top"/>
      <protection locked="0"/>
    </xf>
    <xf numFmtId="7" fontId="2" fillId="2" borderId="0" xfId="0" applyNumberFormat="1" applyFont="1" applyFill="1" applyAlignment="1" applyProtection="1">
      <alignment vertical="top"/>
      <protection locked="0"/>
    </xf>
    <xf numFmtId="9" fontId="2" fillId="2" borderId="0" xfId="3" applyFont="1" applyFill="1" applyAlignment="1">
      <alignment horizontal="center" vertical="top"/>
    </xf>
    <xf numFmtId="164" fontId="6" fillId="0" borderId="0" xfId="1" applyNumberFormat="1" applyFont="1" applyAlignment="1">
      <alignment horizontal="center" vertical="top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44" fontId="2" fillId="2" borderId="0" xfId="2" applyFont="1" applyFill="1" applyAlignment="1">
      <alignment vertical="top"/>
    </xf>
    <xf numFmtId="44" fontId="2" fillId="2" borderId="0" xfId="2" applyFont="1" applyFill="1" applyAlignment="1">
      <alignment horizontal="right" vertical="top"/>
    </xf>
    <xf numFmtId="42" fontId="2" fillId="2" borderId="0" xfId="2" applyNumberFormat="1" applyFont="1" applyFill="1" applyAlignment="1">
      <alignment vertical="top"/>
    </xf>
    <xf numFmtId="165" fontId="2" fillId="2" borderId="0" xfId="0" applyNumberFormat="1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6" fillId="3" borderId="0" xfId="0" applyFont="1" applyFill="1" applyAlignment="1">
      <alignment vertical="top"/>
    </xf>
    <xf numFmtId="0" fontId="9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4" fillId="4" borderId="0" xfId="0" applyFont="1" applyFill="1"/>
    <xf numFmtId="0" fontId="4" fillId="4" borderId="0" xfId="0" applyNumberFormat="1" applyFont="1" applyFill="1"/>
    <xf numFmtId="0" fontId="2" fillId="4" borderId="1" xfId="0" applyFont="1" applyFill="1" applyBorder="1" applyAlignment="1">
      <alignment vertical="top"/>
    </xf>
    <xf numFmtId="44" fontId="2" fillId="4" borderId="0" xfId="0" applyNumberFormat="1" applyFont="1" applyFill="1" applyAlignment="1">
      <alignment vertical="top"/>
    </xf>
    <xf numFmtId="44" fontId="2" fillId="4" borderId="0" xfId="2" applyFont="1" applyFill="1" applyAlignment="1">
      <alignment vertical="top"/>
    </xf>
    <xf numFmtId="9" fontId="2" fillId="4" borderId="0" xfId="3" applyFont="1" applyFill="1" applyAlignment="1">
      <alignment vertical="top"/>
    </xf>
    <xf numFmtId="0" fontId="2" fillId="4" borderId="0" xfId="0" applyFont="1" applyFill="1" applyAlignment="1">
      <alignment vertical="top"/>
    </xf>
    <xf numFmtId="165" fontId="2" fillId="4" borderId="0" xfId="0" applyNumberFormat="1" applyFont="1" applyFill="1" applyAlignment="1">
      <alignment vertical="top"/>
    </xf>
    <xf numFmtId="165" fontId="4" fillId="4" borderId="0" xfId="0" applyNumberFormat="1" applyFont="1" applyFill="1"/>
    <xf numFmtId="44" fontId="2" fillId="0" borderId="0" xfId="2" applyFont="1" applyFill="1" applyAlignment="1">
      <alignment vertical="top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FA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workbookViewId="0">
      <selection activeCell="K6" sqref="K6"/>
    </sheetView>
  </sheetViews>
  <sheetFormatPr defaultRowHeight="20.25" customHeight="1" x14ac:dyDescent="0.2"/>
  <cols>
    <col min="1" max="1" width="9.140625" style="17"/>
    <col min="2" max="2" width="49.7109375" style="20" customWidth="1"/>
    <col min="3" max="3" width="13.7109375" style="20" customWidth="1"/>
    <col min="4" max="4" width="13.28515625" style="24" customWidth="1"/>
    <col min="5" max="5" width="3.85546875" style="17" customWidth="1"/>
    <col min="6" max="6" width="13.140625" style="17" customWidth="1"/>
    <col min="7" max="7" width="33.140625" style="17" customWidth="1"/>
    <col min="8" max="8" width="14.7109375" style="17" customWidth="1"/>
    <col min="9" max="9" width="12" style="19" customWidth="1"/>
    <col min="10" max="11" width="13" style="17" customWidth="1"/>
    <col min="12" max="12" width="12.85546875" style="17" customWidth="1"/>
    <col min="13" max="15" width="10.5703125" style="17" customWidth="1"/>
    <col min="16" max="16" width="9.140625" style="17"/>
    <col min="17" max="16384" width="9.140625" style="20"/>
  </cols>
  <sheetData>
    <row r="1" spans="1:11" ht="28.5" customHeight="1" x14ac:dyDescent="0.2">
      <c r="A1" s="46" t="s">
        <v>109</v>
      </c>
      <c r="B1" s="33"/>
      <c r="C1" s="33"/>
      <c r="D1" s="33"/>
    </row>
    <row r="2" spans="1:11" ht="20.25" customHeight="1" x14ac:dyDescent="0.2">
      <c r="B2" s="17" t="s">
        <v>120</v>
      </c>
      <c r="C2" s="17"/>
      <c r="D2" s="17"/>
      <c r="G2" s="41" t="s">
        <v>101</v>
      </c>
      <c r="H2" s="40" t="str">
        <f>+IF(D23&lt;I20/1000,"No credit applies", "Yes, HRAC credit applies")</f>
        <v>No credit applies</v>
      </c>
    </row>
    <row r="3" spans="1:11" ht="20.25" customHeight="1" x14ac:dyDescent="0.2">
      <c r="B3" s="17" t="s">
        <v>119</v>
      </c>
      <c r="C3" s="17"/>
      <c r="D3" s="18"/>
      <c r="K3" s="17" t="s">
        <v>122</v>
      </c>
    </row>
    <row r="4" spans="1:11" ht="20.25" customHeight="1" x14ac:dyDescent="0.2">
      <c r="B4" s="16"/>
      <c r="C4" s="17"/>
      <c r="D4" s="18"/>
      <c r="G4" s="16" t="s">
        <v>102</v>
      </c>
      <c r="H4" s="36">
        <f>SUM(MHIC!H8:H10)</f>
        <v>0</v>
      </c>
    </row>
    <row r="5" spans="1:11" ht="20.25" customHeight="1" x14ac:dyDescent="0.2">
      <c r="A5" s="44" t="s">
        <v>118</v>
      </c>
      <c r="B5" s="33"/>
      <c r="C5" s="33"/>
      <c r="D5" s="18"/>
      <c r="G5" s="16"/>
      <c r="H5" s="36"/>
    </row>
    <row r="6" spans="1:11" ht="20.25" customHeight="1" x14ac:dyDescent="0.2">
      <c r="B6" s="17" t="s">
        <v>96</v>
      </c>
      <c r="C6" s="22">
        <v>32</v>
      </c>
      <c r="D6" s="21"/>
      <c r="G6" s="16" t="s">
        <v>125</v>
      </c>
      <c r="H6" s="57"/>
    </row>
    <row r="7" spans="1:11" ht="20.25" customHeight="1" x14ac:dyDescent="0.2">
      <c r="B7" s="43" t="s">
        <v>113</v>
      </c>
      <c r="C7" s="43" t="s">
        <v>113</v>
      </c>
      <c r="D7" s="21"/>
      <c r="G7" s="16"/>
      <c r="H7" s="36"/>
    </row>
    <row r="8" spans="1:11" ht="20.25" customHeight="1" x14ac:dyDescent="0.2">
      <c r="B8" s="32" t="s">
        <v>97</v>
      </c>
      <c r="C8" s="24">
        <v>0</v>
      </c>
      <c r="D8" s="21"/>
      <c r="G8" s="16" t="s">
        <v>124</v>
      </c>
      <c r="H8" s="57"/>
    </row>
    <row r="9" spans="1:11" ht="20.25" customHeight="1" x14ac:dyDescent="0.2">
      <c r="B9" s="23" t="s">
        <v>115</v>
      </c>
      <c r="C9" s="26">
        <v>0.25</v>
      </c>
      <c r="D9" s="36">
        <f>+C8*C9</f>
        <v>0</v>
      </c>
    </row>
    <row r="10" spans="1:11" ht="20.25" customHeight="1" x14ac:dyDescent="0.2">
      <c r="B10" s="23"/>
      <c r="C10" s="21"/>
      <c r="D10" s="21"/>
      <c r="F10" s="45" t="s">
        <v>121</v>
      </c>
      <c r="G10" s="45"/>
      <c r="H10" s="45"/>
    </row>
    <row r="11" spans="1:11" ht="20.25" customHeight="1" x14ac:dyDescent="0.2">
      <c r="A11" s="44" t="s">
        <v>95</v>
      </c>
      <c r="B11" s="44"/>
      <c r="C11" s="34"/>
      <c r="D11" s="33" t="s">
        <v>89</v>
      </c>
      <c r="E11" s="33"/>
      <c r="H11" s="17" t="s">
        <v>91</v>
      </c>
    </row>
    <row r="12" spans="1:11" ht="20.25" customHeight="1" x14ac:dyDescent="0.2">
      <c r="B12" s="17" t="s">
        <v>116</v>
      </c>
      <c r="C12" s="21"/>
      <c r="D12" s="37">
        <f>+IF(C6=0,D9,C6)</f>
        <v>32</v>
      </c>
      <c r="F12" s="33"/>
      <c r="G12" s="33" t="s">
        <v>110</v>
      </c>
      <c r="H12" s="33" t="s">
        <v>100</v>
      </c>
      <c r="I12" s="35" t="s">
        <v>92</v>
      </c>
      <c r="J12" s="35" t="s">
        <v>93</v>
      </c>
      <c r="K12" s="47"/>
    </row>
    <row r="13" spans="1:11" ht="20.25" customHeight="1" x14ac:dyDescent="0.2">
      <c r="B13" s="17" t="s">
        <v>114</v>
      </c>
      <c r="C13" s="21"/>
      <c r="D13" s="25">
        <v>0</v>
      </c>
      <c r="F13" s="31" t="s">
        <v>94</v>
      </c>
      <c r="G13" s="42" t="s">
        <v>112</v>
      </c>
      <c r="H13" s="30">
        <v>1</v>
      </c>
      <c r="I13" s="29">
        <f>+H13/SUM($H$13:$H$17)</f>
        <v>1</v>
      </c>
      <c r="J13" s="38">
        <f>IF(G13="",0,(VLOOKUP(G13,MHIC!$A$6:$C$80,2,FALSE)))</f>
        <v>52632</v>
      </c>
      <c r="K13" s="38"/>
    </row>
    <row r="14" spans="1:11" ht="20.25" customHeight="1" x14ac:dyDescent="0.2">
      <c r="B14" s="17" t="s">
        <v>82</v>
      </c>
      <c r="C14" s="21"/>
      <c r="D14" s="25">
        <v>0.75</v>
      </c>
      <c r="F14" s="31" t="s">
        <v>94</v>
      </c>
      <c r="G14" s="42"/>
      <c r="H14" s="30"/>
      <c r="I14" s="29">
        <f t="shared" ref="I14:I17" si="0">+H14/SUM($H$13:$H$17)</f>
        <v>0</v>
      </c>
      <c r="J14" s="38">
        <f>IF(G14="",0,(VLOOKUP(G14,MHIC!$A$6:$C$80,2,FALSE)))</f>
        <v>0</v>
      </c>
      <c r="K14" s="38"/>
    </row>
    <row r="15" spans="1:11" ht="20.25" customHeight="1" x14ac:dyDescent="0.2">
      <c r="B15" s="17" t="s">
        <v>84</v>
      </c>
      <c r="C15" s="21"/>
      <c r="D15" s="25">
        <v>0</v>
      </c>
      <c r="F15" s="31" t="s">
        <v>94</v>
      </c>
      <c r="G15" s="42"/>
      <c r="H15" s="30"/>
      <c r="I15" s="29">
        <f t="shared" si="0"/>
        <v>0</v>
      </c>
      <c r="J15" s="38">
        <f>IF(G15="",0,(VLOOKUP(G15,MHIC!$A$6:$C$80,2,FALSE)))</f>
        <v>0</v>
      </c>
      <c r="K15" s="38"/>
    </row>
    <row r="16" spans="1:11" ht="20.25" customHeight="1" x14ac:dyDescent="0.2">
      <c r="B16" s="17" t="s">
        <v>83</v>
      </c>
      <c r="C16" s="21"/>
      <c r="D16" s="25">
        <v>0</v>
      </c>
      <c r="F16" s="31" t="s">
        <v>94</v>
      </c>
      <c r="G16" s="42"/>
      <c r="H16" s="30"/>
      <c r="I16" s="29">
        <f t="shared" si="0"/>
        <v>0</v>
      </c>
      <c r="J16" s="38">
        <f>IF(G16="",0,(VLOOKUP(G16,MHIC!$A$6:$C$80,2,FALSE)))</f>
        <v>0</v>
      </c>
      <c r="K16" s="38"/>
    </row>
    <row r="17" spans="2:11" ht="20.25" customHeight="1" x14ac:dyDescent="0.2">
      <c r="B17" s="17" t="s">
        <v>85</v>
      </c>
      <c r="C17" s="21"/>
      <c r="D17" s="25">
        <v>0</v>
      </c>
      <c r="F17" s="31" t="s">
        <v>94</v>
      </c>
      <c r="G17" s="42"/>
      <c r="H17" s="30"/>
      <c r="I17" s="29">
        <f t="shared" si="0"/>
        <v>0</v>
      </c>
      <c r="J17" s="38">
        <f>IF(G17="",0,(VLOOKUP(G17,MHIC!$A$6:$C$80,2,FALSE)))</f>
        <v>0</v>
      </c>
      <c r="K17" s="38"/>
    </row>
    <row r="18" spans="2:11" ht="20.25" customHeight="1" x14ac:dyDescent="0.2">
      <c r="B18" s="17" t="s">
        <v>86</v>
      </c>
      <c r="C18" s="21"/>
      <c r="D18" s="25">
        <v>6.5</v>
      </c>
      <c r="G18" s="17" t="s">
        <v>111</v>
      </c>
    </row>
    <row r="19" spans="2:11" ht="20.25" customHeight="1" x14ac:dyDescent="0.2">
      <c r="B19" s="17" t="s">
        <v>87</v>
      </c>
      <c r="C19" s="21"/>
      <c r="D19" s="25">
        <v>0</v>
      </c>
    </row>
    <row r="20" spans="2:11" ht="20.25" customHeight="1" x14ac:dyDescent="0.2">
      <c r="B20" s="17" t="s">
        <v>88</v>
      </c>
      <c r="C20" s="21"/>
      <c r="D20" s="25">
        <v>0</v>
      </c>
      <c r="G20" s="17" t="s">
        <v>90</v>
      </c>
      <c r="I20" s="39">
        <f>SUM(MHIC!E15:E19)</f>
        <v>52632</v>
      </c>
    </row>
    <row r="21" spans="2:11" ht="20.25" customHeight="1" x14ac:dyDescent="0.2">
      <c r="B21" s="17" t="s">
        <v>117</v>
      </c>
      <c r="C21" s="21"/>
      <c r="D21" s="25">
        <v>0</v>
      </c>
      <c r="G21" s="21"/>
    </row>
    <row r="22" spans="2:11" ht="20.25" customHeight="1" x14ac:dyDescent="0.2">
      <c r="B22" s="21"/>
      <c r="C22" s="21"/>
      <c r="D22" s="27"/>
    </row>
    <row r="23" spans="2:11" ht="20.25" customHeight="1" x14ac:dyDescent="0.2">
      <c r="B23" s="17" t="s">
        <v>103</v>
      </c>
      <c r="C23" s="21"/>
      <c r="D23" s="28">
        <f>SUM(D12:D22)</f>
        <v>39.25</v>
      </c>
    </row>
    <row r="24" spans="2:11" ht="20.25" customHeight="1" x14ac:dyDescent="0.2">
      <c r="B24" s="21"/>
      <c r="C24" s="21"/>
      <c r="D24" s="27"/>
    </row>
    <row r="25" spans="2:11" ht="20.25" customHeight="1" x14ac:dyDescent="0.2">
      <c r="B25" s="21"/>
      <c r="C25" s="21"/>
      <c r="D25" s="27"/>
    </row>
    <row r="26" spans="2:11" ht="20.25" customHeight="1" x14ac:dyDescent="0.2">
      <c r="B26" s="21"/>
      <c r="C26" s="21"/>
      <c r="D26" s="27"/>
    </row>
    <row r="27" spans="2:11" ht="20.25" customHeight="1" x14ac:dyDescent="0.2">
      <c r="B27" s="21"/>
      <c r="C27" s="21"/>
      <c r="D27" s="27"/>
    </row>
    <row r="28" spans="2:11" ht="20.25" customHeight="1" x14ac:dyDescent="0.2">
      <c r="B28" s="21"/>
      <c r="C28" s="21"/>
      <c r="D28" s="27"/>
    </row>
    <row r="29" spans="2:11" ht="20.25" customHeight="1" x14ac:dyDescent="0.2">
      <c r="B29" s="21"/>
      <c r="C29" s="21"/>
      <c r="D29" s="27"/>
    </row>
    <row r="30" spans="2:11" ht="20.25" customHeight="1" x14ac:dyDescent="0.2">
      <c r="B30" s="21"/>
      <c r="C30" s="21"/>
      <c r="D30" s="27"/>
    </row>
    <row r="31" spans="2:11" ht="20.25" customHeight="1" x14ac:dyDescent="0.2">
      <c r="B31" s="21"/>
      <c r="C31" s="21"/>
      <c r="D31" s="27"/>
    </row>
    <row r="32" spans="2:11" ht="20.25" customHeight="1" x14ac:dyDescent="0.2">
      <c r="B32" s="21"/>
      <c r="C32" s="21"/>
      <c r="D32" s="27"/>
    </row>
    <row r="33" spans="2:4" ht="20.25" customHeight="1" x14ac:dyDescent="0.2">
      <c r="B33" s="21"/>
      <c r="C33" s="21"/>
      <c r="D33" s="27"/>
    </row>
    <row r="34" spans="2:4" ht="20.25" customHeight="1" x14ac:dyDescent="0.2">
      <c r="B34" s="21"/>
      <c r="C34" s="21"/>
      <c r="D34" s="27"/>
    </row>
    <row r="35" spans="2:4" ht="20.25" customHeight="1" x14ac:dyDescent="0.2">
      <c r="B35" s="21"/>
      <c r="C35" s="21"/>
      <c r="D35" s="27"/>
    </row>
    <row r="36" spans="2:4" ht="20.25" customHeight="1" x14ac:dyDescent="0.2">
      <c r="B36" s="21"/>
      <c r="C36" s="21"/>
      <c r="D36" s="27"/>
    </row>
    <row r="37" spans="2:4" ht="20.25" customHeight="1" x14ac:dyDescent="0.2">
      <c r="B37" s="21"/>
      <c r="C37" s="21"/>
      <c r="D37" s="27"/>
    </row>
    <row r="38" spans="2:4" ht="20.25" customHeight="1" x14ac:dyDescent="0.2">
      <c r="B38" s="21"/>
      <c r="C38" s="21"/>
      <c r="D38" s="27"/>
    </row>
    <row r="39" spans="2:4" ht="20.25" customHeight="1" x14ac:dyDescent="0.2">
      <c r="B39" s="21"/>
      <c r="C39" s="21"/>
      <c r="D39" s="27"/>
    </row>
    <row r="40" spans="2:4" ht="20.25" customHeight="1" x14ac:dyDescent="0.2">
      <c r="B40" s="21"/>
      <c r="C40" s="21"/>
      <c r="D40" s="27"/>
    </row>
    <row r="41" spans="2:4" ht="20.25" customHeight="1" x14ac:dyDescent="0.2">
      <c r="B41" s="21"/>
      <c r="C41" s="21"/>
      <c r="D41" s="27"/>
    </row>
    <row r="42" spans="2:4" ht="20.25" customHeight="1" x14ac:dyDescent="0.2">
      <c r="B42" s="21"/>
      <c r="C42" s="21"/>
      <c r="D42" s="27"/>
    </row>
    <row r="43" spans="2:4" ht="20.25" customHeight="1" x14ac:dyDescent="0.2">
      <c r="B43" s="21"/>
      <c r="C43" s="21"/>
      <c r="D43" s="27"/>
    </row>
    <row r="44" spans="2:4" ht="20.25" customHeight="1" x14ac:dyDescent="0.2">
      <c r="B44" s="21"/>
      <c r="C44" s="21"/>
      <c r="D44" s="27"/>
    </row>
    <row r="45" spans="2:4" ht="20.25" customHeight="1" x14ac:dyDescent="0.2">
      <c r="B45" s="21"/>
      <c r="C45" s="21"/>
      <c r="D45" s="27"/>
    </row>
    <row r="46" spans="2:4" ht="20.25" customHeight="1" x14ac:dyDescent="0.2">
      <c r="B46" s="21"/>
      <c r="C46" s="21"/>
      <c r="D46" s="27"/>
    </row>
    <row r="47" spans="2:4" ht="20.25" customHeight="1" x14ac:dyDescent="0.2">
      <c r="B47" s="21"/>
      <c r="C47" s="21"/>
      <c r="D47" s="27"/>
    </row>
    <row r="48" spans="2:4" ht="20.25" customHeight="1" x14ac:dyDescent="0.2">
      <c r="B48" s="21"/>
      <c r="C48" s="21"/>
      <c r="D48" s="27"/>
    </row>
    <row r="49" spans="2:4" ht="20.25" customHeight="1" x14ac:dyDescent="0.2">
      <c r="B49" s="21"/>
      <c r="C49" s="21"/>
      <c r="D49" s="27"/>
    </row>
    <row r="50" spans="2:4" ht="20.25" customHeight="1" x14ac:dyDescent="0.2">
      <c r="B50" s="21"/>
      <c r="C50" s="21"/>
      <c r="D50" s="27"/>
    </row>
    <row r="51" spans="2:4" ht="20.25" customHeight="1" x14ac:dyDescent="0.2">
      <c r="B51" s="21"/>
      <c r="C51" s="21"/>
      <c r="D51" s="27"/>
    </row>
    <row r="52" spans="2:4" ht="20.25" customHeight="1" x14ac:dyDescent="0.2">
      <c r="B52" s="21"/>
      <c r="C52" s="21"/>
      <c r="D52" s="27"/>
    </row>
    <row r="53" spans="2:4" ht="20.25" customHeight="1" x14ac:dyDescent="0.2">
      <c r="B53" s="21"/>
      <c r="C53" s="21"/>
      <c r="D53" s="27"/>
    </row>
    <row r="54" spans="2:4" ht="20.25" customHeight="1" x14ac:dyDescent="0.2">
      <c r="B54" s="21"/>
      <c r="C54" s="21"/>
      <c r="D54" s="27"/>
    </row>
    <row r="55" spans="2:4" ht="20.25" customHeight="1" x14ac:dyDescent="0.2">
      <c r="B55" s="21"/>
      <c r="C55" s="21"/>
      <c r="D55" s="27"/>
    </row>
    <row r="56" spans="2:4" ht="20.25" customHeight="1" x14ac:dyDescent="0.2">
      <c r="B56" s="21"/>
      <c r="C56" s="21"/>
      <c r="D56" s="27"/>
    </row>
    <row r="57" spans="2:4" ht="20.25" customHeight="1" x14ac:dyDescent="0.2">
      <c r="B57" s="21"/>
      <c r="C57" s="21"/>
      <c r="D57" s="27"/>
    </row>
    <row r="58" spans="2:4" ht="20.25" customHeight="1" x14ac:dyDescent="0.2">
      <c r="B58" s="21"/>
      <c r="C58" s="21"/>
    </row>
    <row r="59" spans="2:4" ht="20.25" customHeight="1" x14ac:dyDescent="0.2">
      <c r="B59" s="21"/>
      <c r="C59" s="21"/>
    </row>
    <row r="60" spans="2:4" ht="20.25" customHeight="1" x14ac:dyDescent="0.2">
      <c r="B60" s="21"/>
      <c r="C60" s="21"/>
    </row>
    <row r="61" spans="2:4" ht="20.25" customHeight="1" x14ac:dyDescent="0.2">
      <c r="B61" s="21"/>
      <c r="C61" s="21"/>
    </row>
    <row r="62" spans="2:4" ht="20.25" customHeight="1" x14ac:dyDescent="0.2">
      <c r="B62" s="21"/>
      <c r="C62" s="21"/>
    </row>
    <row r="63" spans="2:4" ht="20.25" customHeight="1" x14ac:dyDescent="0.2">
      <c r="B63" s="21"/>
      <c r="C63" s="21"/>
    </row>
    <row r="64" spans="2:4" ht="20.25" customHeight="1" x14ac:dyDescent="0.2">
      <c r="B64" s="21"/>
      <c r="C64" s="21"/>
    </row>
    <row r="65" spans="2:3" ht="20.25" customHeight="1" x14ac:dyDescent="0.2">
      <c r="B65" s="21"/>
      <c r="C65" s="21"/>
    </row>
    <row r="66" spans="2:3" ht="20.25" customHeight="1" x14ac:dyDescent="0.2">
      <c r="B66" s="21"/>
      <c r="C66" s="21"/>
    </row>
    <row r="67" spans="2:3" ht="20.25" customHeight="1" x14ac:dyDescent="0.2">
      <c r="B67" s="21"/>
      <c r="C67" s="21"/>
    </row>
    <row r="68" spans="2:3" ht="20.25" customHeight="1" x14ac:dyDescent="0.2">
      <c r="B68" s="21"/>
      <c r="C68" s="21"/>
    </row>
    <row r="69" spans="2:3" ht="20.25" customHeight="1" x14ac:dyDescent="0.2">
      <c r="B69" s="21"/>
      <c r="C69" s="21"/>
    </row>
    <row r="70" spans="2:3" ht="20.25" customHeight="1" x14ac:dyDescent="0.2">
      <c r="B70" s="21"/>
      <c r="C70" s="21"/>
    </row>
    <row r="71" spans="2:3" ht="20.25" customHeight="1" x14ac:dyDescent="0.2">
      <c r="B71" s="21"/>
      <c r="C71" s="21"/>
    </row>
    <row r="72" spans="2:3" ht="20.25" customHeight="1" x14ac:dyDescent="0.2">
      <c r="B72" s="21"/>
      <c r="C72" s="21"/>
    </row>
  </sheetData>
  <protectedRanges>
    <protectedRange sqref="G13:H17" name="Range4"/>
    <protectedRange sqref="D13:D21" name="Range3"/>
    <protectedRange sqref="C8:C9" name="Range2"/>
    <protectedRange sqref="C6" name="Range1"/>
  </protectedRange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ct County" prompt="Select Cou nty">
          <x14:formula1>
            <xm:f>MHIC!$A$6:$A$79</xm:f>
          </x14:formula1>
          <xm:sqref>G23</xm:sqref>
        </x14:dataValidation>
        <x14:dataValidation type="list" allowBlank="1" showInputMessage="1" showErrorMessage="1" promptTitle="Select County" prompt="Please Select County from the pulldown list">
          <x14:formula1>
            <xm:f>MHIC!$A$6:$A$79</xm:f>
          </x14:formula1>
          <xm:sqref>G13:G17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J16" sqref="J16"/>
    </sheetView>
  </sheetViews>
  <sheetFormatPr defaultRowHeight="18" x14ac:dyDescent="0.25"/>
  <cols>
    <col min="1" max="1" width="28.140625" style="4" customWidth="1"/>
    <col min="2" max="2" width="20.85546875" style="11" customWidth="1"/>
    <col min="3" max="3" width="18.7109375" style="12" customWidth="1"/>
    <col min="4" max="4" width="14.85546875" style="4" customWidth="1"/>
    <col min="5" max="5" width="15.140625" style="4" customWidth="1"/>
    <col min="6" max="6" width="14.28515625" style="4" customWidth="1"/>
    <col min="7" max="7" width="9.140625" style="4"/>
    <col min="8" max="8" width="14" style="4" customWidth="1"/>
    <col min="9" max="16384" width="9.140625" style="4"/>
  </cols>
  <sheetData>
    <row r="1" spans="1:8" ht="20.25" x14ac:dyDescent="0.3">
      <c r="A1" s="13" t="s">
        <v>4</v>
      </c>
      <c r="B1" s="2"/>
      <c r="C1" s="3"/>
      <c r="D1" s="48"/>
      <c r="E1" s="48"/>
      <c r="F1" s="48"/>
      <c r="G1" s="48"/>
      <c r="H1" s="48"/>
    </row>
    <row r="2" spans="1:8" x14ac:dyDescent="0.25">
      <c r="A2" s="14" t="s">
        <v>78</v>
      </c>
      <c r="B2" s="1"/>
      <c r="C2" s="3"/>
      <c r="D2" s="48"/>
      <c r="E2" s="48"/>
      <c r="F2" s="48"/>
      <c r="G2" s="48"/>
      <c r="H2" s="48"/>
    </row>
    <row r="3" spans="1:8" x14ac:dyDescent="0.25">
      <c r="A3" s="1"/>
      <c r="B3" s="6" t="s">
        <v>0</v>
      </c>
      <c r="C3" s="6" t="s">
        <v>79</v>
      </c>
      <c r="D3" s="48"/>
      <c r="E3" s="48"/>
      <c r="F3" s="48"/>
      <c r="G3" s="48"/>
      <c r="H3" s="48"/>
    </row>
    <row r="4" spans="1:8" x14ac:dyDescent="0.25">
      <c r="A4" s="1"/>
      <c r="B4" s="6" t="s">
        <v>1</v>
      </c>
      <c r="C4" s="6" t="s">
        <v>80</v>
      </c>
      <c r="D4" s="48"/>
      <c r="E4" s="48" t="s">
        <v>123</v>
      </c>
      <c r="F4" s="48"/>
      <c r="G4" s="48"/>
      <c r="H4" s="48"/>
    </row>
    <row r="5" spans="1:8" s="9" customFormat="1" x14ac:dyDescent="0.25">
      <c r="A5" s="7" t="s">
        <v>3</v>
      </c>
      <c r="B5" s="8" t="s">
        <v>76</v>
      </c>
      <c r="C5" s="8" t="s">
        <v>81</v>
      </c>
      <c r="D5" s="49"/>
      <c r="E5" s="49"/>
      <c r="F5" s="49"/>
      <c r="G5" s="49"/>
      <c r="H5" s="49"/>
    </row>
    <row r="6" spans="1:8" x14ac:dyDescent="0.25">
      <c r="A6" s="5"/>
      <c r="B6" s="10"/>
      <c r="C6" s="15"/>
      <c r="D6" s="48"/>
      <c r="E6" s="50" t="s">
        <v>104</v>
      </c>
      <c r="F6" s="50" t="s">
        <v>105</v>
      </c>
      <c r="G6" s="50" t="s">
        <v>108</v>
      </c>
      <c r="H6" s="50" t="s">
        <v>106</v>
      </c>
    </row>
    <row r="7" spans="1:8" ht="17.25" customHeight="1" x14ac:dyDescent="0.25">
      <c r="A7" s="5" t="s">
        <v>112</v>
      </c>
      <c r="B7" s="10">
        <v>52632</v>
      </c>
      <c r="C7" s="15">
        <v>52.631999999999998</v>
      </c>
      <c r="D7" s="48"/>
      <c r="E7" s="51">
        <f>0.012*'Utility Inputs'!$I$20/12</f>
        <v>52.632000000000005</v>
      </c>
      <c r="F7" s="52">
        <f>+IF('Utility Inputs'!$D$23&lt;E7,0,(IF(((E7&lt;'Utility Inputs'!$D$23)*AND('Utility Inputs'!$D$23&lt;E8)),'Utility Inputs'!$D$23-E7,E8-E7)))</f>
        <v>0</v>
      </c>
      <c r="G7" s="53">
        <v>0.5</v>
      </c>
      <c r="H7" s="52">
        <f>+F7*G7</f>
        <v>0</v>
      </c>
    </row>
    <row r="8" spans="1:8" ht="17.25" customHeight="1" x14ac:dyDescent="0.25">
      <c r="A8" s="5" t="s">
        <v>5</v>
      </c>
      <c r="B8" s="10">
        <v>42063</v>
      </c>
      <c r="C8" s="15">
        <f>+B8/12/100*1.2</f>
        <v>42.063000000000002</v>
      </c>
      <c r="D8" s="48"/>
      <c r="E8" s="51">
        <f>0.017*'Utility Inputs'!$I$20/12</f>
        <v>74.561999999999998</v>
      </c>
      <c r="F8" s="52">
        <f>+IF('Utility Inputs'!$D$23&lt;E8,0,(IF(((E8&lt;'Utility Inputs'!$D$23)*AND('Utility Inputs'!$D$23&lt;E9)),'Utility Inputs'!$D$23-E8,E9-E8)))</f>
        <v>0</v>
      </c>
      <c r="G8" s="53">
        <v>0.75</v>
      </c>
      <c r="H8" s="52">
        <f>+F8*G8</f>
        <v>0</v>
      </c>
    </row>
    <row r="9" spans="1:8" x14ac:dyDescent="0.25">
      <c r="A9" s="5" t="s">
        <v>6</v>
      </c>
      <c r="B9" s="10">
        <v>41294</v>
      </c>
      <c r="C9" s="15">
        <f t="shared" ref="C9:C72" si="0">+B9/12/100*1.2</f>
        <v>41.29399999999999</v>
      </c>
      <c r="D9" s="48"/>
      <c r="E9" s="51">
        <f>0.0022*'Utility Inputs'!$I$20</f>
        <v>115.79040000000001</v>
      </c>
      <c r="F9" s="52">
        <f>+IF('Utility Inputs'!$D$23&lt;E9,0,(IF('Utility Inputs'!$D$23&lt;E10,'Utility Inputs'!$D$23-E9,E10-E9)))</f>
        <v>0</v>
      </c>
      <c r="G9" s="53">
        <v>0.85</v>
      </c>
      <c r="H9" s="52">
        <f>+F9*G9</f>
        <v>0</v>
      </c>
    </row>
    <row r="10" spans="1:8" x14ac:dyDescent="0.25">
      <c r="A10" s="5" t="s">
        <v>7</v>
      </c>
      <c r="B10" s="10">
        <v>46375</v>
      </c>
      <c r="C10" s="15">
        <f t="shared" si="0"/>
        <v>46.375</v>
      </c>
      <c r="D10" s="48"/>
      <c r="E10" s="51">
        <f>0.0027*'Utility Inputs'!$I$20</f>
        <v>142.10640000000001</v>
      </c>
      <c r="F10" s="52">
        <f>+IF('Utility Inputs'!$D$23&lt;E10,0,'Utility Inputs'!$D$23-E10)</f>
        <v>0</v>
      </c>
      <c r="G10" s="53">
        <v>0.95</v>
      </c>
      <c r="H10" s="52">
        <f>+F10*G10</f>
        <v>0</v>
      </c>
    </row>
    <row r="11" spans="1:8" x14ac:dyDescent="0.25">
      <c r="A11" s="5" t="s">
        <v>8</v>
      </c>
      <c r="B11" s="10">
        <v>44395</v>
      </c>
      <c r="C11" s="15">
        <f t="shared" si="0"/>
        <v>44.395000000000003</v>
      </c>
      <c r="D11" s="48"/>
      <c r="E11" s="54"/>
      <c r="F11" s="54"/>
      <c r="G11" s="54"/>
      <c r="H11" s="54"/>
    </row>
    <row r="12" spans="1:8" x14ac:dyDescent="0.25">
      <c r="A12" s="5" t="s">
        <v>9</v>
      </c>
      <c r="B12" s="10">
        <v>54141</v>
      </c>
      <c r="C12" s="15">
        <f t="shared" si="0"/>
        <v>54.140999999999998</v>
      </c>
      <c r="D12" s="48"/>
      <c r="E12" s="54"/>
      <c r="F12" s="54"/>
      <c r="G12" s="54"/>
      <c r="H12" s="54"/>
    </row>
    <row r="13" spans="1:8" x14ac:dyDescent="0.25">
      <c r="A13" s="5" t="s">
        <v>10</v>
      </c>
      <c r="B13" s="10">
        <v>50998</v>
      </c>
      <c r="C13" s="15">
        <f t="shared" si="0"/>
        <v>50.99799999999999</v>
      </c>
      <c r="D13" s="48"/>
      <c r="E13" s="54"/>
      <c r="F13" s="54"/>
      <c r="G13" s="54"/>
      <c r="H13" s="54"/>
    </row>
    <row r="14" spans="1:8" x14ac:dyDescent="0.25">
      <c r="A14" s="5" t="s">
        <v>11</v>
      </c>
      <c r="B14" s="10">
        <v>41810</v>
      </c>
      <c r="C14" s="15">
        <f t="shared" si="0"/>
        <v>41.81</v>
      </c>
      <c r="D14" s="48"/>
      <c r="E14" s="50" t="s">
        <v>98</v>
      </c>
      <c r="F14" s="50" t="s">
        <v>99</v>
      </c>
      <c r="G14" s="54"/>
      <c r="H14" s="54"/>
    </row>
    <row r="15" spans="1:8" x14ac:dyDescent="0.25">
      <c r="A15" s="5" t="s">
        <v>12</v>
      </c>
      <c r="B15" s="10">
        <v>68430</v>
      </c>
      <c r="C15" s="15">
        <f t="shared" si="0"/>
        <v>68.429999999999993</v>
      </c>
      <c r="D15" s="48"/>
      <c r="E15" s="55">
        <f>+'Utility Inputs'!I13*'Utility Inputs'!J13</f>
        <v>52632</v>
      </c>
      <c r="F15" s="54">
        <f>+IF('Utility Inputs'!G13="",0,1)</f>
        <v>1</v>
      </c>
      <c r="G15" s="54"/>
      <c r="H15" s="54"/>
    </row>
    <row r="16" spans="1:8" x14ac:dyDescent="0.25">
      <c r="A16" s="5" t="s">
        <v>13</v>
      </c>
      <c r="B16" s="10">
        <v>52485</v>
      </c>
      <c r="C16" s="15">
        <f t="shared" si="0"/>
        <v>52.484999999999992</v>
      </c>
      <c r="D16" s="48"/>
      <c r="E16" s="55">
        <f>+'Utility Inputs'!I14*'Utility Inputs'!J14</f>
        <v>0</v>
      </c>
      <c r="F16" s="54">
        <f>+IF('Utility Inputs'!G14="",0,1)</f>
        <v>0</v>
      </c>
      <c r="G16" s="54"/>
      <c r="H16" s="54"/>
    </row>
    <row r="17" spans="1:8" x14ac:dyDescent="0.25">
      <c r="A17" s="5" t="s">
        <v>14</v>
      </c>
      <c r="B17" s="10">
        <v>45316</v>
      </c>
      <c r="C17" s="15">
        <f t="shared" si="0"/>
        <v>45.316000000000003</v>
      </c>
      <c r="D17" s="48"/>
      <c r="E17" s="55">
        <f>+'Utility Inputs'!I15*'Utility Inputs'!J15</f>
        <v>0</v>
      </c>
      <c r="F17" s="54">
        <f>+IF('Utility Inputs'!G15="",0,1)</f>
        <v>0</v>
      </c>
      <c r="G17" s="54"/>
      <c r="H17" s="54"/>
    </row>
    <row r="18" spans="1:8" x14ac:dyDescent="0.25">
      <c r="A18" s="5" t="s">
        <v>15</v>
      </c>
      <c r="B18" s="10">
        <v>59020</v>
      </c>
      <c r="C18" s="15">
        <f t="shared" si="0"/>
        <v>59.019999999999996</v>
      </c>
      <c r="D18" s="48"/>
      <c r="E18" s="55">
        <f>+'Utility Inputs'!I16*'Utility Inputs'!J16</f>
        <v>0</v>
      </c>
      <c r="F18" s="54">
        <f>+IF('Utility Inputs'!G16="",0,1)</f>
        <v>0</v>
      </c>
      <c r="G18" s="54"/>
      <c r="H18" s="54"/>
    </row>
    <row r="19" spans="1:8" x14ac:dyDescent="0.25">
      <c r="A19" s="5" t="s">
        <v>16</v>
      </c>
      <c r="B19" s="10">
        <v>43562</v>
      </c>
      <c r="C19" s="15">
        <f t="shared" si="0"/>
        <v>43.561999999999991</v>
      </c>
      <c r="D19" s="48"/>
      <c r="E19" s="55">
        <f>+'Utility Inputs'!I17*'Utility Inputs'!J17</f>
        <v>0</v>
      </c>
      <c r="F19" s="54">
        <f>+IF('Utility Inputs'!G17="",0,1)</f>
        <v>0</v>
      </c>
      <c r="G19" s="54"/>
      <c r="H19" s="54"/>
    </row>
    <row r="20" spans="1:8" x14ac:dyDescent="0.25">
      <c r="A20" s="5" t="s">
        <v>17</v>
      </c>
      <c r="B20" s="10">
        <v>61937</v>
      </c>
      <c r="C20" s="15">
        <f t="shared" si="0"/>
        <v>61.936999999999998</v>
      </c>
      <c r="D20" s="48"/>
      <c r="E20" s="54"/>
      <c r="F20" s="54"/>
      <c r="G20" s="54"/>
      <c r="H20" s="54"/>
    </row>
    <row r="21" spans="1:8" x14ac:dyDescent="0.25">
      <c r="A21" s="5" t="s">
        <v>18</v>
      </c>
      <c r="B21" s="10">
        <v>54359</v>
      </c>
      <c r="C21" s="15">
        <f t="shared" si="0"/>
        <v>54.359000000000002</v>
      </c>
      <c r="D21" s="48"/>
      <c r="E21" s="54" t="s">
        <v>107</v>
      </c>
      <c r="F21" s="54">
        <f>+'Utility Inputs'!I20/12</f>
        <v>4386</v>
      </c>
      <c r="G21" s="54"/>
      <c r="H21" s="54"/>
    </row>
    <row r="22" spans="1:8" x14ac:dyDescent="0.25">
      <c r="A22" s="5" t="s">
        <v>19</v>
      </c>
      <c r="B22" s="10">
        <v>49717</v>
      </c>
      <c r="C22" s="15">
        <f t="shared" si="0"/>
        <v>49.716999999999999</v>
      </c>
      <c r="D22" s="48"/>
      <c r="E22" s="56"/>
      <c r="F22" s="48"/>
      <c r="G22" s="48"/>
      <c r="H22" s="48"/>
    </row>
    <row r="23" spans="1:8" x14ac:dyDescent="0.25">
      <c r="A23" s="5" t="s">
        <v>20</v>
      </c>
      <c r="B23" s="10">
        <v>46475</v>
      </c>
      <c r="C23" s="15">
        <f t="shared" si="0"/>
        <v>46.474999999999994</v>
      </c>
      <c r="D23" s="48"/>
      <c r="E23" s="56"/>
      <c r="F23" s="48"/>
      <c r="G23" s="48"/>
      <c r="H23" s="48"/>
    </row>
    <row r="24" spans="1:8" x14ac:dyDescent="0.25">
      <c r="A24" s="5" t="s">
        <v>21</v>
      </c>
      <c r="B24" s="10">
        <v>52224</v>
      </c>
      <c r="C24" s="15">
        <f t="shared" si="0"/>
        <v>52.224000000000004</v>
      </c>
      <c r="D24" s="48"/>
      <c r="E24" s="56"/>
      <c r="F24" s="48"/>
      <c r="G24" s="48"/>
      <c r="H24" s="48"/>
    </row>
    <row r="25" spans="1:8" x14ac:dyDescent="0.25">
      <c r="A25" s="5" t="s">
        <v>22</v>
      </c>
      <c r="B25" s="10">
        <v>48102</v>
      </c>
      <c r="C25" s="15">
        <f t="shared" si="0"/>
        <v>48.101999999999997</v>
      </c>
      <c r="D25" s="48"/>
      <c r="E25" s="56"/>
      <c r="F25" s="48"/>
      <c r="G25" s="48"/>
      <c r="H25" s="48"/>
    </row>
    <row r="26" spans="1:8" x14ac:dyDescent="0.25">
      <c r="A26" s="5" t="s">
        <v>23</v>
      </c>
      <c r="B26" s="10">
        <v>44562</v>
      </c>
      <c r="C26" s="15">
        <f t="shared" si="0"/>
        <v>44.561999999999998</v>
      </c>
      <c r="D26" s="48"/>
      <c r="E26" s="56"/>
      <c r="F26" s="48"/>
      <c r="G26" s="48"/>
      <c r="H26" s="48"/>
    </row>
    <row r="27" spans="1:8" x14ac:dyDescent="0.25">
      <c r="A27" s="5" t="s">
        <v>24</v>
      </c>
      <c r="B27" s="10">
        <v>52149</v>
      </c>
      <c r="C27" s="15">
        <f t="shared" si="0"/>
        <v>52.149000000000001</v>
      </c>
      <c r="D27" s="48"/>
      <c r="E27" s="56"/>
      <c r="F27" s="48"/>
      <c r="G27" s="48"/>
      <c r="H27" s="48"/>
    </row>
    <row r="28" spans="1:8" x14ac:dyDescent="0.25">
      <c r="A28" s="5" t="s">
        <v>25</v>
      </c>
      <c r="B28" s="10">
        <v>41418</v>
      </c>
      <c r="C28" s="15">
        <f t="shared" si="0"/>
        <v>41.417999999999999</v>
      </c>
      <c r="D28" s="48"/>
      <c r="E28" s="56"/>
      <c r="F28" s="48"/>
      <c r="G28" s="48"/>
      <c r="H28" s="48"/>
    </row>
    <row r="29" spans="1:8" x14ac:dyDescent="0.25">
      <c r="A29" s="5" t="s">
        <v>26</v>
      </c>
      <c r="B29" s="10">
        <v>46972</v>
      </c>
      <c r="C29" s="15">
        <f t="shared" si="0"/>
        <v>46.972000000000001</v>
      </c>
      <c r="D29" s="48"/>
      <c r="E29" s="56"/>
      <c r="F29" s="48"/>
      <c r="G29" s="48"/>
      <c r="H29" s="48"/>
    </row>
    <row r="30" spans="1:8" x14ac:dyDescent="0.25">
      <c r="A30" s="5" t="s">
        <v>27</v>
      </c>
      <c r="B30" s="10">
        <v>53328</v>
      </c>
      <c r="C30" s="15">
        <f t="shared" si="0"/>
        <v>53.327999999999996</v>
      </c>
      <c r="D30" s="48"/>
      <c r="E30" s="56"/>
      <c r="F30" s="48"/>
      <c r="G30" s="48"/>
      <c r="H30" s="48"/>
    </row>
    <row r="31" spans="1:8" x14ac:dyDescent="0.25">
      <c r="A31" s="5" t="s">
        <v>28</v>
      </c>
      <c r="B31" s="10">
        <v>51175</v>
      </c>
      <c r="C31" s="15">
        <f t="shared" si="0"/>
        <v>51.17499999999999</v>
      </c>
      <c r="D31" s="48"/>
      <c r="E31" s="56"/>
      <c r="F31" s="48"/>
      <c r="G31" s="48"/>
      <c r="H31" s="48"/>
    </row>
    <row r="32" spans="1:8" x14ac:dyDescent="0.25">
      <c r="A32" s="5" t="s">
        <v>29</v>
      </c>
      <c r="B32" s="10">
        <v>58419</v>
      </c>
      <c r="C32" s="15">
        <f t="shared" si="0"/>
        <v>58.418999999999997</v>
      </c>
      <c r="D32" s="48"/>
      <c r="E32" s="56"/>
      <c r="F32" s="48"/>
      <c r="G32" s="48"/>
      <c r="H32" s="48"/>
    </row>
    <row r="33" spans="1:8" x14ac:dyDescent="0.25">
      <c r="A33" s="5" t="s">
        <v>30</v>
      </c>
      <c r="B33" s="10">
        <v>39408</v>
      </c>
      <c r="C33" s="15">
        <f t="shared" si="0"/>
        <v>39.408000000000001</v>
      </c>
      <c r="D33" s="48"/>
      <c r="E33" s="56"/>
      <c r="F33" s="48"/>
      <c r="G33" s="48"/>
      <c r="H33" s="48"/>
    </row>
    <row r="34" spans="1:8" x14ac:dyDescent="0.25">
      <c r="A34" s="5" t="s">
        <v>31</v>
      </c>
      <c r="B34" s="10">
        <v>47985</v>
      </c>
      <c r="C34" s="15">
        <f t="shared" si="0"/>
        <v>47.984999999999992</v>
      </c>
      <c r="D34" s="48"/>
      <c r="E34" s="56"/>
      <c r="F34" s="48"/>
      <c r="G34" s="48"/>
      <c r="H34" s="48"/>
    </row>
    <row r="35" spans="1:8" x14ac:dyDescent="0.25">
      <c r="A35" s="5" t="s">
        <v>32</v>
      </c>
      <c r="B35" s="10">
        <v>56365</v>
      </c>
      <c r="C35" s="15">
        <f t="shared" si="0"/>
        <v>56.364999999999995</v>
      </c>
      <c r="D35" s="48"/>
      <c r="E35" s="56"/>
      <c r="F35" s="48"/>
      <c r="G35" s="48"/>
      <c r="H35" s="48"/>
    </row>
    <row r="36" spans="1:8" x14ac:dyDescent="0.25">
      <c r="A36" s="5" t="s">
        <v>33</v>
      </c>
      <c r="B36" s="10">
        <v>45158</v>
      </c>
      <c r="C36" s="15">
        <f t="shared" si="0"/>
        <v>45.158000000000001</v>
      </c>
      <c r="D36" s="48"/>
      <c r="E36" s="56"/>
      <c r="F36" s="48"/>
      <c r="G36" s="48"/>
      <c r="H36" s="48"/>
    </row>
    <row r="37" spans="1:8" x14ac:dyDescent="0.25">
      <c r="A37" s="5" t="s">
        <v>34</v>
      </c>
      <c r="B37" s="10">
        <v>53945</v>
      </c>
      <c r="C37" s="15">
        <f t="shared" si="0"/>
        <v>53.945000000000007</v>
      </c>
      <c r="D37" s="48"/>
      <c r="E37" s="56"/>
      <c r="F37" s="48"/>
      <c r="G37" s="48"/>
      <c r="H37" s="48"/>
    </row>
    <row r="38" spans="1:8" x14ac:dyDescent="0.25">
      <c r="A38" s="5" t="s">
        <v>35</v>
      </c>
      <c r="B38" s="10">
        <v>56160</v>
      </c>
      <c r="C38" s="15">
        <f t="shared" si="0"/>
        <v>56.16</v>
      </c>
      <c r="D38" s="48"/>
      <c r="E38" s="56"/>
      <c r="F38" s="48"/>
      <c r="G38" s="48"/>
      <c r="H38" s="48"/>
    </row>
    <row r="39" spans="1:8" x14ac:dyDescent="0.25">
      <c r="A39" s="5" t="s">
        <v>36</v>
      </c>
      <c r="B39" s="10">
        <v>49790</v>
      </c>
      <c r="C39" s="15">
        <f t="shared" si="0"/>
        <v>49.79</v>
      </c>
      <c r="D39" s="48"/>
      <c r="E39" s="56"/>
      <c r="F39" s="48"/>
      <c r="G39" s="48"/>
      <c r="H39" s="48"/>
    </row>
    <row r="40" spans="1:8" x14ac:dyDescent="0.25">
      <c r="A40" s="5" t="s">
        <v>37</v>
      </c>
      <c r="B40" s="10">
        <v>52260</v>
      </c>
      <c r="C40" s="15">
        <f t="shared" si="0"/>
        <v>52.26</v>
      </c>
      <c r="D40" s="48"/>
      <c r="E40" s="56"/>
      <c r="F40" s="48"/>
      <c r="G40" s="48"/>
      <c r="H40" s="48"/>
    </row>
    <row r="41" spans="1:8" x14ac:dyDescent="0.25">
      <c r="A41" s="5" t="s">
        <v>38</v>
      </c>
      <c r="B41" s="10">
        <v>40968</v>
      </c>
      <c r="C41" s="15">
        <f t="shared" si="0"/>
        <v>40.967999999999996</v>
      </c>
      <c r="D41" s="48"/>
      <c r="E41" s="56"/>
      <c r="F41" s="48"/>
      <c r="G41" s="48"/>
      <c r="H41" s="48"/>
    </row>
    <row r="42" spans="1:8" x14ac:dyDescent="0.25">
      <c r="A42" s="5" t="s">
        <v>39</v>
      </c>
      <c r="B42" s="10">
        <v>48881</v>
      </c>
      <c r="C42" s="15">
        <f t="shared" si="0"/>
        <v>48.881</v>
      </c>
      <c r="D42" s="48"/>
      <c r="E42" s="56"/>
      <c r="F42" s="48"/>
      <c r="G42" s="48"/>
      <c r="H42" s="48"/>
    </row>
    <row r="43" spans="1:8" x14ac:dyDescent="0.25">
      <c r="A43" s="5" t="s">
        <v>40</v>
      </c>
      <c r="B43" s="10">
        <v>48430</v>
      </c>
      <c r="C43" s="15">
        <f t="shared" si="0"/>
        <v>48.43</v>
      </c>
      <c r="D43" s="48"/>
      <c r="E43" s="56"/>
      <c r="F43" s="48"/>
      <c r="G43" s="48"/>
      <c r="H43" s="48"/>
    </row>
    <row r="44" spans="1:8" x14ac:dyDescent="0.25">
      <c r="A44" s="5" t="s">
        <v>41</v>
      </c>
      <c r="B44" s="10">
        <v>54400</v>
      </c>
      <c r="C44" s="15">
        <f t="shared" si="0"/>
        <v>54.399999999999991</v>
      </c>
      <c r="D44" s="48"/>
      <c r="E44" s="56"/>
      <c r="F44" s="48"/>
      <c r="G44" s="48"/>
      <c r="H44" s="48"/>
    </row>
    <row r="45" spans="1:8" x14ac:dyDescent="0.25">
      <c r="A45" s="5" t="s">
        <v>42</v>
      </c>
      <c r="B45" s="10">
        <v>43701</v>
      </c>
      <c r="C45" s="15">
        <f t="shared" si="0"/>
        <v>43.700999999999993</v>
      </c>
      <c r="D45" s="48"/>
      <c r="E45" s="56"/>
      <c r="F45" s="48"/>
      <c r="G45" s="48"/>
      <c r="H45" s="48"/>
    </row>
    <row r="46" spans="1:8" x14ac:dyDescent="0.25">
      <c r="A46" s="5" t="s">
        <v>43</v>
      </c>
      <c r="B46" s="10">
        <v>43661</v>
      </c>
      <c r="C46" s="15">
        <f t="shared" si="0"/>
        <v>43.660999999999994</v>
      </c>
      <c r="D46" s="48"/>
      <c r="E46" s="56"/>
      <c r="F46" s="48"/>
      <c r="G46" s="48"/>
      <c r="H46" s="48"/>
    </row>
    <row r="47" spans="1:8" x14ac:dyDescent="0.25">
      <c r="A47" s="5" t="s">
        <v>44</v>
      </c>
      <c r="B47" s="10">
        <v>36774</v>
      </c>
      <c r="C47" s="15">
        <f t="shared" si="0"/>
        <v>36.774000000000001</v>
      </c>
      <c r="D47" s="48"/>
      <c r="E47" s="56"/>
      <c r="F47" s="48"/>
      <c r="G47" s="48"/>
      <c r="H47" s="48"/>
    </row>
    <row r="48" spans="1:8" x14ac:dyDescent="0.25">
      <c r="A48" s="5" t="s">
        <v>45</v>
      </c>
      <c r="B48" s="10">
        <v>42946</v>
      </c>
      <c r="C48" s="15">
        <f t="shared" si="0"/>
        <v>42.945999999999998</v>
      </c>
      <c r="D48" s="48"/>
      <c r="E48" s="56"/>
      <c r="F48" s="48"/>
      <c r="G48" s="48"/>
      <c r="H48" s="48"/>
    </row>
    <row r="49" spans="1:8" x14ac:dyDescent="0.25">
      <c r="A49" s="5" t="s">
        <v>46</v>
      </c>
      <c r="B49" s="10">
        <v>52978</v>
      </c>
      <c r="C49" s="15">
        <f t="shared" si="0"/>
        <v>52.978000000000002</v>
      </c>
      <c r="D49" s="48"/>
      <c r="E49" s="56"/>
      <c r="F49" s="48"/>
      <c r="G49" s="48"/>
      <c r="H49" s="48"/>
    </row>
    <row r="50" spans="1:8" x14ac:dyDescent="0.25">
      <c r="A50" s="5" t="s">
        <v>47</v>
      </c>
      <c r="B50" s="10">
        <v>52776</v>
      </c>
      <c r="C50" s="15">
        <f t="shared" si="0"/>
        <v>52.775999999999996</v>
      </c>
      <c r="D50" s="48"/>
      <c r="E50" s="56"/>
      <c r="F50" s="48"/>
      <c r="G50" s="48"/>
      <c r="H50" s="48"/>
    </row>
    <row r="51" spans="1:8" x14ac:dyDescent="0.25">
      <c r="A51" s="5" t="s">
        <v>48</v>
      </c>
      <c r="B51" s="10">
        <v>49040</v>
      </c>
      <c r="C51" s="15">
        <f t="shared" si="0"/>
        <v>49.04</v>
      </c>
      <c r="D51" s="48"/>
      <c r="E51" s="56"/>
      <c r="F51" s="48"/>
      <c r="G51" s="48"/>
      <c r="H51" s="48"/>
    </row>
    <row r="52" spans="1:8" x14ac:dyDescent="0.25">
      <c r="A52" s="5" t="s">
        <v>49</v>
      </c>
      <c r="B52" s="10">
        <v>59377</v>
      </c>
      <c r="C52" s="15">
        <f t="shared" si="0"/>
        <v>59.376999999999995</v>
      </c>
      <c r="D52" s="48"/>
      <c r="E52" s="56"/>
      <c r="F52" s="48"/>
      <c r="G52" s="48"/>
      <c r="H52" s="48"/>
    </row>
    <row r="53" spans="1:8" x14ac:dyDescent="0.25">
      <c r="A53" s="5" t="s">
        <v>50</v>
      </c>
      <c r="B53" s="10">
        <v>77364</v>
      </c>
      <c r="C53" s="15">
        <f t="shared" si="0"/>
        <v>77.36399999999999</v>
      </c>
      <c r="D53" s="48"/>
      <c r="E53" s="56"/>
      <c r="F53" s="48"/>
      <c r="G53" s="48"/>
      <c r="H53" s="48"/>
    </row>
    <row r="54" spans="1:8" x14ac:dyDescent="0.25">
      <c r="A54" s="5" t="s">
        <v>51</v>
      </c>
      <c r="B54" s="10">
        <v>53828</v>
      </c>
      <c r="C54" s="15">
        <f t="shared" si="0"/>
        <v>53.828000000000003</v>
      </c>
      <c r="D54" s="48"/>
      <c r="E54" s="56"/>
      <c r="F54" s="48"/>
      <c r="G54" s="48"/>
      <c r="H54" s="48"/>
    </row>
    <row r="55" spans="1:8" x14ac:dyDescent="0.25">
      <c r="A55" s="5" t="s">
        <v>52</v>
      </c>
      <c r="B55" s="10">
        <v>68471</v>
      </c>
      <c r="C55" s="15">
        <f t="shared" si="0"/>
        <v>68.471000000000004</v>
      </c>
      <c r="D55" s="48"/>
      <c r="E55" s="56"/>
      <c r="F55" s="48"/>
      <c r="G55" s="48"/>
      <c r="H55" s="48"/>
    </row>
    <row r="56" spans="1:8" x14ac:dyDescent="0.25">
      <c r="A56" s="5" t="s">
        <v>53</v>
      </c>
      <c r="B56" s="10">
        <v>52411</v>
      </c>
      <c r="C56" s="15">
        <f t="shared" si="0"/>
        <v>52.410999999999994</v>
      </c>
      <c r="D56" s="48"/>
      <c r="E56" s="56"/>
      <c r="F56" s="48"/>
      <c r="G56" s="48"/>
      <c r="H56" s="48"/>
    </row>
    <row r="57" spans="1:8" x14ac:dyDescent="0.25">
      <c r="A57" s="5" t="s">
        <v>54</v>
      </c>
      <c r="B57" s="10">
        <v>52075</v>
      </c>
      <c r="C57" s="15">
        <f t="shared" si="0"/>
        <v>52.074999999999996</v>
      </c>
      <c r="D57" s="48"/>
      <c r="E57" s="56"/>
      <c r="F57" s="48"/>
      <c r="G57" s="48"/>
      <c r="H57" s="48"/>
    </row>
    <row r="58" spans="1:8" x14ac:dyDescent="0.25">
      <c r="A58" s="5" t="s">
        <v>55</v>
      </c>
      <c r="B58" s="10">
        <v>42659</v>
      </c>
      <c r="C58" s="15">
        <f t="shared" si="0"/>
        <v>42.658999999999999</v>
      </c>
      <c r="D58" s="48"/>
      <c r="E58" s="56"/>
      <c r="F58" s="48"/>
      <c r="G58" s="48"/>
      <c r="H58" s="48"/>
    </row>
    <row r="59" spans="1:8" x14ac:dyDescent="0.25">
      <c r="A59" s="5" t="s">
        <v>56</v>
      </c>
      <c r="B59" s="10">
        <v>54782</v>
      </c>
      <c r="C59" s="15">
        <f t="shared" si="0"/>
        <v>54.782000000000004</v>
      </c>
      <c r="D59" s="48"/>
      <c r="E59" s="56"/>
      <c r="F59" s="48"/>
      <c r="G59" s="48"/>
      <c r="H59" s="48"/>
    </row>
    <row r="60" spans="1:8" x14ac:dyDescent="0.25">
      <c r="A60" s="5" t="s">
        <v>57</v>
      </c>
      <c r="B60" s="10">
        <v>44026</v>
      </c>
      <c r="C60" s="15">
        <f t="shared" si="0"/>
        <v>44.025999999999996</v>
      </c>
      <c r="D60" s="48"/>
      <c r="E60" s="56"/>
      <c r="F60" s="48"/>
      <c r="G60" s="48"/>
      <c r="H60" s="48"/>
    </row>
    <row r="61" spans="1:8" x14ac:dyDescent="0.25">
      <c r="A61" s="5" t="s">
        <v>58</v>
      </c>
      <c r="B61" s="10">
        <v>51237</v>
      </c>
      <c r="C61" s="15">
        <f t="shared" si="0"/>
        <v>51.236999999999995</v>
      </c>
      <c r="D61" s="48"/>
      <c r="E61" s="56"/>
      <c r="F61" s="48"/>
      <c r="G61" s="48"/>
      <c r="H61" s="48"/>
    </row>
    <row r="62" spans="1:8" x14ac:dyDescent="0.25">
      <c r="A62" s="5" t="s">
        <v>59</v>
      </c>
      <c r="B62" s="10">
        <v>39999</v>
      </c>
      <c r="C62" s="15">
        <f t="shared" si="0"/>
        <v>39.999000000000002</v>
      </c>
      <c r="D62" s="48"/>
      <c r="E62" s="56"/>
      <c r="F62" s="48"/>
      <c r="G62" s="48"/>
      <c r="H62" s="48"/>
    </row>
    <row r="63" spans="1:8" x14ac:dyDescent="0.25">
      <c r="A63" s="5" t="s">
        <v>61</v>
      </c>
      <c r="B63" s="10">
        <v>75920</v>
      </c>
      <c r="C63" s="15">
        <f t="shared" si="0"/>
        <v>75.92</v>
      </c>
      <c r="D63" s="48"/>
      <c r="E63" s="56"/>
      <c r="F63" s="48"/>
      <c r="G63" s="48"/>
      <c r="H63" s="48"/>
    </row>
    <row r="64" spans="1:8" x14ac:dyDescent="0.25">
      <c r="A64" s="5" t="s">
        <v>62</v>
      </c>
      <c r="B64" s="10">
        <v>50243</v>
      </c>
      <c r="C64" s="15">
        <f t="shared" si="0"/>
        <v>50.243000000000002</v>
      </c>
      <c r="D64" s="48"/>
      <c r="E64" s="56"/>
      <c r="F64" s="48"/>
      <c r="G64" s="48"/>
      <c r="H64" s="48"/>
    </row>
    <row r="65" spans="1:8" x14ac:dyDescent="0.25">
      <c r="A65" s="5" t="s">
        <v>77</v>
      </c>
      <c r="B65" s="10">
        <v>40701</v>
      </c>
      <c r="C65" s="15">
        <f t="shared" si="0"/>
        <v>40.700999999999993</v>
      </c>
      <c r="D65" s="48"/>
      <c r="E65" s="56"/>
      <c r="F65" s="48"/>
      <c r="G65" s="48"/>
      <c r="H65" s="48"/>
    </row>
    <row r="66" spans="1:8" x14ac:dyDescent="0.25">
      <c r="A66" s="5" t="s">
        <v>63</v>
      </c>
      <c r="B66" s="10">
        <v>47841</v>
      </c>
      <c r="C66" s="15">
        <f t="shared" si="0"/>
        <v>47.841000000000001</v>
      </c>
      <c r="D66" s="48"/>
      <c r="E66" s="56"/>
      <c r="F66" s="48"/>
      <c r="G66" s="48"/>
      <c r="H66" s="48"/>
    </row>
    <row r="67" spans="1:8" x14ac:dyDescent="0.25">
      <c r="A67" s="5" t="s">
        <v>60</v>
      </c>
      <c r="B67" s="10">
        <v>55335</v>
      </c>
      <c r="C67" s="15">
        <f t="shared" si="0"/>
        <v>55.334999999999994</v>
      </c>
      <c r="D67" s="48"/>
      <c r="E67" s="56"/>
      <c r="F67" s="48"/>
      <c r="G67" s="48"/>
      <c r="H67" s="48"/>
    </row>
    <row r="68" spans="1:8" x14ac:dyDescent="0.25">
      <c r="A68" s="5" t="s">
        <v>64</v>
      </c>
      <c r="B68" s="10">
        <v>48683</v>
      </c>
      <c r="C68" s="15">
        <f t="shared" si="0"/>
        <v>48.683</v>
      </c>
      <c r="D68" s="48"/>
      <c r="E68" s="56"/>
      <c r="F68" s="48"/>
      <c r="G68" s="48"/>
      <c r="H68" s="48"/>
    </row>
    <row r="69" spans="1:8" x14ac:dyDescent="0.25">
      <c r="A69" s="5" t="s">
        <v>65</v>
      </c>
      <c r="B69" s="10">
        <v>50266</v>
      </c>
      <c r="C69" s="15">
        <f t="shared" si="0"/>
        <v>50.265999999999991</v>
      </c>
      <c r="D69" s="48"/>
      <c r="E69" s="56"/>
      <c r="F69" s="48"/>
      <c r="G69" s="48"/>
      <c r="H69" s="48"/>
    </row>
    <row r="70" spans="1:8" x14ac:dyDescent="0.25">
      <c r="A70" s="5" t="s">
        <v>66</v>
      </c>
      <c r="B70" s="10">
        <v>46943</v>
      </c>
      <c r="C70" s="15">
        <f t="shared" si="0"/>
        <v>46.942999999999998</v>
      </c>
      <c r="D70" s="48"/>
      <c r="E70" s="56"/>
      <c r="F70" s="48"/>
      <c r="G70" s="48"/>
      <c r="H70" s="48"/>
    </row>
    <row r="71" spans="1:8" x14ac:dyDescent="0.25">
      <c r="A71" s="5" t="s">
        <v>67</v>
      </c>
      <c r="B71" s="10">
        <v>41211</v>
      </c>
      <c r="C71" s="15">
        <f t="shared" si="0"/>
        <v>41.210999999999999</v>
      </c>
      <c r="D71" s="48"/>
      <c r="E71" s="56"/>
      <c r="F71" s="48"/>
      <c r="G71" s="48"/>
      <c r="H71" s="48"/>
    </row>
    <row r="72" spans="1:8" x14ac:dyDescent="0.25">
      <c r="A72" s="5" t="s">
        <v>68</v>
      </c>
      <c r="B72" s="10">
        <v>52852</v>
      </c>
      <c r="C72" s="15">
        <f t="shared" si="0"/>
        <v>52.851999999999997</v>
      </c>
      <c r="D72" s="48"/>
      <c r="E72" s="56"/>
      <c r="F72" s="48"/>
      <c r="G72" s="48"/>
      <c r="H72" s="48"/>
    </row>
    <row r="73" spans="1:8" x14ac:dyDescent="0.25">
      <c r="A73" s="5" t="s">
        <v>69</v>
      </c>
      <c r="B73" s="10">
        <v>42079</v>
      </c>
      <c r="C73" s="15">
        <f t="shared" ref="C73:C81" si="1">+B73/12/100*1.2</f>
        <v>42.079000000000001</v>
      </c>
      <c r="D73" s="48"/>
      <c r="E73" s="56"/>
      <c r="F73" s="48"/>
      <c r="G73" s="48"/>
      <c r="H73" s="48"/>
    </row>
    <row r="74" spans="1:8" x14ac:dyDescent="0.25">
      <c r="A74" s="5" t="s">
        <v>70</v>
      </c>
      <c r="B74" s="10">
        <v>69346</v>
      </c>
      <c r="C74" s="15">
        <f t="shared" si="1"/>
        <v>69.345999999999989</v>
      </c>
      <c r="D74" s="48"/>
      <c r="E74" s="56"/>
      <c r="F74" s="48"/>
      <c r="G74" s="48"/>
      <c r="H74" s="48"/>
    </row>
    <row r="75" spans="1:8" x14ac:dyDescent="0.25">
      <c r="A75" s="5" t="s">
        <v>71</v>
      </c>
      <c r="B75" s="10">
        <v>76584</v>
      </c>
      <c r="C75" s="15">
        <f t="shared" si="1"/>
        <v>76.584000000000003</v>
      </c>
      <c r="D75" s="48"/>
      <c r="E75" s="56"/>
      <c r="F75" s="48"/>
      <c r="G75" s="48"/>
      <c r="H75" s="48"/>
    </row>
    <row r="76" spans="1:8" x14ac:dyDescent="0.25">
      <c r="A76" s="5" t="s">
        <v>72</v>
      </c>
      <c r="B76" s="10">
        <v>52850</v>
      </c>
      <c r="C76" s="15">
        <f t="shared" si="1"/>
        <v>52.85</v>
      </c>
      <c r="D76" s="48"/>
      <c r="E76" s="56"/>
      <c r="F76" s="48"/>
      <c r="G76" s="48"/>
      <c r="H76" s="48"/>
    </row>
    <row r="77" spans="1:8" x14ac:dyDescent="0.25">
      <c r="A77" s="5" t="s">
        <v>73</v>
      </c>
      <c r="B77" s="10">
        <v>46835</v>
      </c>
      <c r="C77" s="15">
        <f t="shared" si="1"/>
        <v>46.835000000000001</v>
      </c>
      <c r="D77" s="48"/>
      <c r="E77" s="56"/>
      <c r="F77" s="48"/>
      <c r="G77" s="48"/>
      <c r="H77" s="48"/>
    </row>
    <row r="78" spans="1:8" x14ac:dyDescent="0.25">
      <c r="A78" s="5" t="s">
        <v>74</v>
      </c>
      <c r="B78" s="10">
        <v>52711</v>
      </c>
      <c r="C78" s="15">
        <f t="shared" si="1"/>
        <v>52.710999999999991</v>
      </c>
      <c r="D78" s="48"/>
      <c r="E78" s="48"/>
      <c r="F78" s="48"/>
      <c r="G78" s="48"/>
      <c r="H78" s="48"/>
    </row>
    <row r="79" spans="1:8" x14ac:dyDescent="0.25">
      <c r="A79" s="3" t="s">
        <v>75</v>
      </c>
      <c r="B79" s="10">
        <v>51003</v>
      </c>
      <c r="C79" s="15">
        <f t="shared" si="1"/>
        <v>51.002999999999993</v>
      </c>
      <c r="D79" s="48"/>
      <c r="E79" s="48"/>
      <c r="F79" s="48"/>
      <c r="G79" s="48"/>
      <c r="H79" s="48"/>
    </row>
    <row r="80" spans="1:8" x14ac:dyDescent="0.25">
      <c r="A80" s="3"/>
      <c r="B80" s="3"/>
      <c r="C80" s="3"/>
      <c r="D80" s="48"/>
      <c r="E80" s="48"/>
      <c r="F80" s="48"/>
      <c r="G80" s="48"/>
      <c r="H80" s="48"/>
    </row>
    <row r="81" spans="1:8" x14ac:dyDescent="0.25">
      <c r="A81" s="3" t="s">
        <v>2</v>
      </c>
      <c r="B81" s="10">
        <v>52632</v>
      </c>
      <c r="C81" s="15">
        <f t="shared" si="1"/>
        <v>52.631999999999998</v>
      </c>
      <c r="D81" s="48"/>
      <c r="E81" s="48"/>
      <c r="F81" s="48"/>
      <c r="G81" s="48"/>
      <c r="H81" s="4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10f2cb44-b37d-4693-a5c3-140ab663d372">true</_dlc_DocIdPersistId>
    <_dlc_DocId xmlns="10f2cb44-b37d-4693-a5c3-140ab663d372" xsi:nil="true"/>
    <_dlc_DocIdUrl xmlns="10f2cb44-b37d-4693-a5c3-140ab663d372">
      <Url xsi:nil="true"/>
      <Description xsi:nil="true"/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7" ma:contentTypeDescription="Create a new document." ma:contentTypeScope="" ma:versionID="f11d400546c14ee36f619da95e1f5f64">
  <xsd:schema xmlns:xsd="http://www.w3.org/2001/XMLSchema" xmlns:xs="http://www.w3.org/2001/XMLSchema" xmlns:p="http://schemas.microsoft.com/office/2006/metadata/properties" xmlns:ns2="10f2cb44-b37d-4693-a5c3-140ab663d372" targetNamespace="http://schemas.microsoft.com/office/2006/metadata/properties" ma:root="true" ma:fieldsID="d4c119386d6fe4b4950c4de2b3b1e0c1" ns2:_="">
    <xsd:import namespace="10f2cb44-b37d-4693-a5c3-140ab663d37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06D50B-2B65-4A60-BDF7-0A72C19D55F1}"/>
</file>

<file path=customXml/itemProps2.xml><?xml version="1.0" encoding="utf-8"?>
<ds:datastoreItem xmlns:ds="http://schemas.openxmlformats.org/officeDocument/2006/customXml" ds:itemID="{82D7BB27-3FF1-4F20-AEB7-DB68060F0277}"/>
</file>

<file path=customXml/itemProps3.xml><?xml version="1.0" encoding="utf-8"?>
<ds:datastoreItem xmlns:ds="http://schemas.openxmlformats.org/officeDocument/2006/customXml" ds:itemID="{FE90FA3B-98A9-466E-9452-C601DC80018D}"/>
</file>

<file path=customXml/itemProps4.xml><?xml version="1.0" encoding="utf-8"?>
<ds:datastoreItem xmlns:ds="http://schemas.openxmlformats.org/officeDocument/2006/customXml" ds:itemID="{5CA089C2-46AC-46AE-B50D-E1DD7577BA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Utility Inputs</vt:lpstr>
      <vt:lpstr>MHIC</vt:lpstr>
    </vt:vector>
  </TitlesOfParts>
  <Company>The Dog Pound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 &amp; Ingrid Jahn</dc:creator>
  <cp:lastModifiedBy>Klein, Sarah  PSC</cp:lastModifiedBy>
  <cp:lastPrinted>2001-10-29T15:06:06Z</cp:lastPrinted>
  <dcterms:created xsi:type="dcterms:W3CDTF">1980-01-05T12:49:20Z</dcterms:created>
  <dcterms:modified xsi:type="dcterms:W3CDTF">2017-02-28T21:20:05Z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DLP_Owner}">
    <vt:lpwstr>cssadmin</vt:lpwstr>
  </property>
  <property fmtid="{D5CDD505-2E9C-101B-9397-08002B2CF9AE}" pid="3" name="{DLP_CreatedBy}">
    <vt:lpwstr>jahnp</vt:lpwstr>
  </property>
  <property fmtid="{D5CDD505-2E9C-101B-9397-08002B2CF9AE}" pid="4" name="{DLP_CreatedOn}">
    <vt:lpwstr>8/24/2016 4:08:37 PM</vt:lpwstr>
  </property>
  <property fmtid="{D5CDD505-2E9C-101B-9397-08002B2CF9AE}" pid="5" name="{DLP_Description}">
    <vt:lpwstr/>
  </property>
  <property fmtid="{D5CDD505-2E9C-101B-9397-08002B2CF9AE}" pid="6" name="{DLP_VersionNotes}">
    <vt:lpwstr/>
  </property>
  <property fmtid="{D5CDD505-2E9C-101B-9397-08002B2CF9AE}" pid="7" name="{DLP_VersionID}">
    <vt:lpwstr>4</vt:lpwstr>
  </property>
  <property fmtid="{D5CDD505-2E9C-101B-9397-08002B2CF9AE}" pid="8" name="{DLP_MinorID}">
    <vt:lpwstr>0</vt:lpwstr>
  </property>
  <property fmtid="{D5CDD505-2E9C-101B-9397-08002B2CF9AE}" pid="9" name="{DLP_Path}">
    <vt:lpwstr>PSC\Documents\Divisions\DWTCA\Telecommunications\Web Page Components\</vt:lpwstr>
  </property>
  <property fmtid="{D5CDD505-2E9C-101B-9397-08002B2CF9AE}" pid="10" name="{DLP_ParentFolder}">
    <vt:lpwstr>89E1AF49BA3248448B6391C702C4B647</vt:lpwstr>
  </property>
  <property fmtid="{D5CDD505-2E9C-101B-9397-08002B2CF9AE}" pid="11" name="{DLP_ObjectID}">
    <vt:lpwstr>C3B1F22E56EB46E882978CB9EC8EC1F8</vt:lpwstr>
  </property>
  <property fmtid="{D5CDD505-2E9C-101B-9397-08002B2CF9AE}" pid="12" name="{DLP_FileName}">
    <vt:lpwstr>High Rate Assistance Credit Spreadsheet.xlsx</vt:lpwstr>
  </property>
  <property fmtid="{D5CDD505-2E9C-101B-9397-08002B2CF9AE}" pid="13" name="{DLP_Extension}">
    <vt:lpwstr>.xlsx</vt:lpwstr>
  </property>
  <property fmtid="{D5CDD505-2E9C-101B-9397-08002B2CF9AE}" pid="14" name="{DLP_Profile}">
    <vt:lpwstr>General Documents</vt:lpwstr>
  </property>
  <property fmtid="{D5CDD505-2E9C-101B-9397-08002B2CF9AE}" pid="15" name="{DLPP_Department Abbreviation}">
    <vt:lpwstr>DWTCA</vt:lpwstr>
  </property>
  <property fmtid="{D5CDD505-2E9C-101B-9397-08002B2CF9AE}" pid="16" name="{DLPP_Subject}">
    <vt:lpwstr/>
  </property>
  <property fmtid="{D5CDD505-2E9C-101B-9397-08002B2CF9AE}" pid="17" name="{DLPP_Date}">
    <vt:lpwstr/>
  </property>
  <property fmtid="{D5CDD505-2E9C-101B-9397-08002B2CF9AE}" pid="18" name="{DLPP_Author}">
    <vt:lpwstr/>
  </property>
  <property fmtid="{D5CDD505-2E9C-101B-9397-08002B2CF9AE}" pid="19" name="{DLPP_EDM Reference Number}">
    <vt:lpwstr>01424309</vt:lpwstr>
  </property>
  <property fmtid="{D5CDD505-2E9C-101B-9397-08002B2CF9AE}" pid="20" name="{DLPP_Agenda Status}">
    <vt:lpwstr/>
  </property>
  <property fmtid="{D5CDD505-2E9C-101B-9397-08002B2CF9AE}" pid="21" name="{DLPP_ERF Document Type Code}">
    <vt:lpwstr/>
  </property>
  <property fmtid="{D5CDD505-2E9C-101B-9397-08002B2CF9AE}" pid="22" name="{DLPP_WorkflowInstanceName}">
    <vt:lpwstr/>
  </property>
  <property fmtid="{D5CDD505-2E9C-101B-9397-08002B2CF9AE}" pid="23" name="{DLPP_DidDocumentGoOutForComments?}">
    <vt:lpwstr/>
  </property>
  <property fmtid="{D5CDD505-2E9C-101B-9397-08002B2CF9AE}" pid="24" name="{DLPP_AgendaStatus}">
    <vt:lpwstr/>
  </property>
  <property fmtid="{D5CDD505-2E9C-101B-9397-08002B2CF9AE}" pid="25" name="{DLPP_Confidential Status}">
    <vt:lpwstr/>
  </property>
  <property fmtid="{D5CDD505-2E9C-101B-9397-08002B2CF9AE}" pid="26" name="{DLPP_ERF Auto-Upload Status}">
    <vt:lpwstr/>
  </property>
  <property fmtid="{D5CDD505-2E9C-101B-9397-08002B2CF9AE}" pid="27" name="{DLPP_Document Type}">
    <vt:lpwstr>Working Paper</vt:lpwstr>
  </property>
  <property fmtid="{D5CDD505-2E9C-101B-9397-08002B2CF9AE}" pid="28" name="ContentTypeId">
    <vt:lpwstr>0x010100E9B479DE97358D43AEB72738EE1F2D08</vt:lpwstr>
  </property>
  <property fmtid="{D5CDD505-2E9C-101B-9397-08002B2CF9AE}" pid="29" name="Order">
    <vt:r8>24100</vt:r8>
  </property>
  <property fmtid="{D5CDD505-2E9C-101B-9397-08002B2CF9AE}" pid="32" name="_SourceUrl">
    <vt:lpwstr/>
  </property>
  <property fmtid="{D5CDD505-2E9C-101B-9397-08002B2CF9AE}" pid="33" name="_SharedFileIndex">
    <vt:lpwstr/>
  </property>
</Properties>
</file>